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<sst xmlns="http://schemas.openxmlformats.org/spreadsheetml/2006/main" count="111" uniqueCount="30">
  <si>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</si>
  <si>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</si>
  <si>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</si>
  <si>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</si>
  <si>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海伦源筑花园23#、24#、25#楼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</si>
  <si>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</si>
  <si>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</si>
  <si>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</si>
  <si>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</si>
  <si>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</si>
  <si>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</si>
  <si>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</si>
  <si>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</si>
  <si>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</si>
  <si>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</si>
  <si>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</si>
  <si>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</si>
  <si>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</si>
  <si>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</si>
  <si>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</si>
  <si>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</si>
  <si>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</si>
  <si>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本楼栋总面积/均价</t>
  </si>
  <si>
    <t xml:space="preserve">   本批销售住宅共2套，销售住宅总建筑面积：227.76㎡，套内面积：185.50㎡，分摊面积：42.26㎡，销售均价：5887.29元/㎡（建筑面积）、7228.51元/㎡（套内建筑面积）。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</si>
  <si>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2.上述“价格”指毛坯房价格（有备注的除外）。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</si>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</sst>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11" borderId="0" applyNumberFormat="0" applyBorder="0" applyAlignment="0" applyProtection="0"/>
    <xf numFmtId="0" fontId="15" fillId="0" borderId="5" applyNumberFormat="0" applyFill="0" applyAlignment="0" applyProtection="0"/>
    <xf numFmtId="0" fontId="9" fillId="4" borderId="0" applyNumberFormat="0" applyBorder="0" applyAlignment="0" applyProtection="0"/>
    <xf numFmtId="0" fontId="21" fillId="5" borderId="6" applyNumberFormat="0" applyAlignment="0" applyProtection="0"/>
    <xf numFmtId="0" fontId="29" fillId="12" borderId="0" applyNumberFormat="0" applyBorder="0" applyAlignment="0" applyProtection="0"/>
    <xf numFmtId="0" fontId="22" fillId="5" borderId="1" applyNumberFormat="0" applyAlignment="0" applyProtection="0"/>
    <xf numFmtId="0" fontId="23" fillId="13" borderId="7" applyNumberFormat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9" fillId="16" borderId="0" applyNumberFormat="0" applyBorder="0" applyAlignment="0" applyProtection="0"/>
    <xf numFmtId="0" fontId="26" fillId="14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28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2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19" borderId="0" applyNumberFormat="0" applyBorder="0" applyAlignment="0" applyProtection="0"/>
    <xf numFmtId="0" fontId="2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5" borderId="0" applyNumberFormat="0" applyBorder="0" applyAlignment="0" applyProtection="0"/>
    <xf numFmtId="0" fontId="29" fillId="30" borderId="0" applyNumberFormat="0" applyBorder="0" applyAlignment="0" applyProtection="0"/>
    <xf numFmtId="0" fontId="9" fillId="5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176" fontId="4" fillId="4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4" borderId="0" xfId="0" applyFill="1" applyAlignment="1">
      <alignment vertical="center"/>
    </xf>
    <xf numFmtId="176" fontId="0" fillId="45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78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78" fontId="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78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70" zoomScaleNormal="70" workbookViewId="0" topLeftCell="A1">
      <selection activeCell="R12" sqref="R1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19" customWidth="1"/>
    <col min="8" max="8" width="9.50390625" style="19" bestFit="1" customWidth="1"/>
    <col min="9" max="9" width="9.625" style="19" customWidth="1"/>
    <col min="10" max="10" width="10.625" style="0" customWidth="1"/>
    <col min="11" max="11" width="11.125" style="0" customWidth="1"/>
    <col min="12" max="12" width="12.125" style="0" customWidth="1"/>
    <col min="13" max="13" width="8.75390625" style="0" customWidth="1"/>
    <col min="14" max="14" width="7.125" style="0" customWidth="1"/>
    <col min="15" max="15" width="7.00390625" style="0" customWidth="1"/>
    <col min="17" max="17" width="13.875" style="0" customWidth="1"/>
    <col min="18" max="18" width="10.625" style="0" bestFit="1" customWidth="1"/>
    <col min="20" max="20" width="15.50390625" style="0" bestFit="1" customWidth="1"/>
  </cols>
  <sheetData>
    <row r="1" spans="1:2" ht="18" customHeight="1">
      <c r="A1" s="20" t="s">
        <v>0</v>
      </c>
      <c r="B1" s="20"/>
    </row>
    <row r="2" spans="1:15" ht="40.5" customHeight="1">
      <c r="A2" s="21" t="s">
        <v>1</v>
      </c>
      <c r="B2" s="21"/>
      <c r="C2" s="21"/>
      <c r="D2" s="21"/>
      <c r="E2" s="21"/>
      <c r="F2" s="21"/>
      <c r="G2" s="22"/>
      <c r="H2" s="22"/>
      <c r="I2" s="22"/>
      <c r="J2" s="21"/>
      <c r="K2" s="21"/>
      <c r="L2" s="21"/>
      <c r="M2" s="21"/>
      <c r="N2" s="21"/>
      <c r="O2" s="21"/>
    </row>
    <row r="3" spans="1:15" ht="36" customHeight="1">
      <c r="A3" s="23" t="s">
        <v>2</v>
      </c>
      <c r="B3" s="23"/>
      <c r="C3" s="23"/>
      <c r="D3" s="23"/>
      <c r="E3" s="23"/>
      <c r="F3" s="23"/>
      <c r="G3" s="24"/>
      <c r="H3" s="24"/>
      <c r="I3" s="24" t="s">
        <v>3</v>
      </c>
      <c r="K3" s="24" t="s">
        <v>4</v>
      </c>
      <c r="M3" s="43"/>
      <c r="N3" s="44"/>
      <c r="O3" s="44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3" t="s">
        <v>12</v>
      </c>
      <c r="I4" s="9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3"/>
      <c r="H5" s="3"/>
      <c r="I5" s="11"/>
      <c r="J5" s="2"/>
      <c r="K5" s="2"/>
      <c r="L5" s="12"/>
      <c r="M5" s="12"/>
      <c r="N5" s="2"/>
      <c r="O5" s="1"/>
    </row>
    <row r="6" spans="1:15" s="18" customFormat="1" ht="24.75" customHeight="1">
      <c r="A6" s="4">
        <v>1</v>
      </c>
      <c r="B6" s="4">
        <v>24</v>
      </c>
      <c r="C6" s="4">
        <v>103</v>
      </c>
      <c r="D6" s="4">
        <v>1</v>
      </c>
      <c r="E6" s="5" t="s">
        <v>20</v>
      </c>
      <c r="F6" s="4">
        <v>2.9</v>
      </c>
      <c r="G6" s="25">
        <f>H6+I6</f>
        <v>108.72</v>
      </c>
      <c r="H6" s="26">
        <v>20.17</v>
      </c>
      <c r="I6" s="26">
        <v>88.55</v>
      </c>
      <c r="J6" s="13">
        <f>L6/G6</f>
        <v>5178.767752023547</v>
      </c>
      <c r="K6" s="13">
        <f>L6/I6</f>
        <v>6358.392207792208</v>
      </c>
      <c r="L6" s="13">
        <v>563035.63</v>
      </c>
      <c r="M6" s="14"/>
      <c r="N6" s="15" t="s">
        <v>21</v>
      </c>
      <c r="O6" s="15"/>
    </row>
    <row r="7" spans="1:20" s="18" customFormat="1" ht="24.75" customHeight="1">
      <c r="A7" s="4">
        <v>2</v>
      </c>
      <c r="B7" s="4">
        <v>24</v>
      </c>
      <c r="C7" s="4">
        <v>104</v>
      </c>
      <c r="D7" s="4">
        <v>1</v>
      </c>
      <c r="E7" s="5" t="s">
        <v>20</v>
      </c>
      <c r="F7" s="4">
        <v>2.9</v>
      </c>
      <c r="G7" s="25">
        <f>H7+I7</f>
        <v>119.04</v>
      </c>
      <c r="H7" s="26">
        <v>22.09</v>
      </c>
      <c r="I7" s="26">
        <v>96.95</v>
      </c>
      <c r="J7" s="13">
        <f>L7/G7</f>
        <v>6534.3800403225805</v>
      </c>
      <c r="K7" s="13">
        <f>L7/I7</f>
        <v>8023.23465703971</v>
      </c>
      <c r="L7" s="13">
        <v>777852.6</v>
      </c>
      <c r="M7" s="14"/>
      <c r="N7" s="15" t="s">
        <v>21</v>
      </c>
      <c r="O7" s="15"/>
      <c r="T7" s="52"/>
    </row>
    <row r="8" spans="1:20" s="18" customFormat="1" ht="24.75" customHeight="1">
      <c r="A8" s="27" t="s">
        <v>22</v>
      </c>
      <c r="B8" s="27"/>
      <c r="C8" s="27"/>
      <c r="D8" s="27"/>
      <c r="E8" s="27"/>
      <c r="F8" s="28"/>
      <c r="G8" s="29">
        <f>SUM(G6:G7)</f>
        <v>227.76</v>
      </c>
      <c r="H8" s="29">
        <f>SUM(H6:H7)</f>
        <v>42.260000000000005</v>
      </c>
      <c r="I8" s="29">
        <f>SUM(I6:I7)</f>
        <v>185.5</v>
      </c>
      <c r="J8" s="13">
        <f>L8/G8</f>
        <v>5887.285871092378</v>
      </c>
      <c r="K8" s="13">
        <f>L8/I8</f>
        <v>7228.507978436657</v>
      </c>
      <c r="L8" s="29">
        <f>SUM(L6:L7)</f>
        <v>1340888.23</v>
      </c>
      <c r="M8" s="45"/>
      <c r="N8" s="15"/>
      <c r="O8" s="15"/>
      <c r="T8" s="53"/>
    </row>
    <row r="9" spans="1:20" s="18" customFormat="1" ht="31.5" customHeight="1">
      <c r="A9" s="30" t="s">
        <v>23</v>
      </c>
      <c r="B9" s="31"/>
      <c r="C9" s="31"/>
      <c r="D9" s="31"/>
      <c r="E9" s="31"/>
      <c r="F9" s="31"/>
      <c r="G9" s="32"/>
      <c r="H9" s="32"/>
      <c r="I9" s="32"/>
      <c r="J9" s="31"/>
      <c r="K9" s="31"/>
      <c r="L9" s="31"/>
      <c r="M9" s="31"/>
      <c r="N9" s="31"/>
      <c r="O9" s="46"/>
      <c r="Q9" s="54"/>
      <c r="T9" s="52"/>
    </row>
    <row r="10" spans="1:15" s="18" customFormat="1" ht="72" customHeight="1">
      <c r="A10" s="33" t="s">
        <v>24</v>
      </c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35"/>
      <c r="M10" s="34"/>
      <c r="N10" s="34"/>
      <c r="O10" s="34"/>
    </row>
    <row r="11" spans="1:20" s="18" customFormat="1" ht="24.75" customHeight="1">
      <c r="A11" s="36" t="s">
        <v>25</v>
      </c>
      <c r="B11" s="36"/>
      <c r="C11" s="36"/>
      <c r="D11" s="36"/>
      <c r="E11" s="36"/>
      <c r="F11" s="37"/>
      <c r="G11" s="37"/>
      <c r="H11" s="38"/>
      <c r="I11" s="37"/>
      <c r="J11" s="47"/>
      <c r="K11" s="43" t="s">
        <v>26</v>
      </c>
      <c r="M11" s="36"/>
      <c r="N11" s="48"/>
      <c r="O11" s="48"/>
      <c r="T11" s="52"/>
    </row>
    <row r="12" spans="1:15" s="18" customFormat="1" ht="24.75" customHeight="1">
      <c r="A12" s="36" t="s">
        <v>27</v>
      </c>
      <c r="B12" s="36"/>
      <c r="C12" s="36"/>
      <c r="D12" s="36"/>
      <c r="E12" s="36"/>
      <c r="F12" s="39"/>
      <c r="G12" s="39"/>
      <c r="H12" s="40"/>
      <c r="I12" s="39"/>
      <c r="J12" s="49"/>
      <c r="K12" s="43" t="s">
        <v>28</v>
      </c>
      <c r="L12" s="50"/>
      <c r="M12" s="36"/>
      <c r="N12" s="48"/>
      <c r="O12" s="48"/>
    </row>
    <row r="13" spans="1:12" s="18" customFormat="1" ht="24.75" customHeight="1">
      <c r="A13" s="36" t="s">
        <v>29</v>
      </c>
      <c r="B13" s="36"/>
      <c r="C13" s="36"/>
      <c r="D13" s="36"/>
      <c r="E13" s="36"/>
      <c r="F13" s="41"/>
      <c r="G13" s="41"/>
      <c r="H13" s="42"/>
      <c r="I13" s="41"/>
      <c r="J13" s="51"/>
      <c r="K13" s="43"/>
      <c r="L13" s="50"/>
    </row>
    <row r="14" spans="7:9" s="18" customFormat="1" ht="24.75" customHeight="1">
      <c r="G14" s="41"/>
      <c r="H14" s="41"/>
      <c r="I14" s="41"/>
    </row>
    <row r="15" spans="7:9" s="18" customFormat="1" ht="24.75" customHeight="1">
      <c r="G15" s="41"/>
      <c r="H15" s="41"/>
      <c r="I15" s="41"/>
    </row>
    <row r="16" spans="7:9" s="18" customFormat="1" ht="24.75" customHeight="1">
      <c r="G16" s="41"/>
      <c r="H16" s="41"/>
      <c r="I16" s="41"/>
    </row>
    <row r="17" spans="7:9" s="18" customFormat="1" ht="24.75" customHeight="1">
      <c r="G17" s="41"/>
      <c r="H17" s="41"/>
      <c r="I17" s="41"/>
    </row>
    <row r="18" spans="7:9" s="18" customFormat="1" ht="24.75" customHeight="1">
      <c r="G18" s="41"/>
      <c r="H18" s="41"/>
      <c r="I18" s="41"/>
    </row>
    <row r="19" spans="7:9" s="18" customFormat="1" ht="24.75" customHeight="1">
      <c r="G19" s="41"/>
      <c r="H19" s="41"/>
      <c r="I19" s="41"/>
    </row>
    <row r="20" spans="7:9" s="18" customFormat="1" ht="24.75" customHeight="1">
      <c r="G20" s="41"/>
      <c r="H20" s="41"/>
      <c r="I20" s="41"/>
    </row>
    <row r="21" spans="7:9" s="18" customFormat="1" ht="30.75" customHeight="1">
      <c r="G21" s="41"/>
      <c r="H21" s="41"/>
      <c r="I21" s="41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8:F8"/>
    <mergeCell ref="A9:O9"/>
    <mergeCell ref="A10:O10"/>
    <mergeCell ref="A11:E11"/>
    <mergeCell ref="A12:E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70" zoomScaleNormal="70" workbookViewId="0" topLeftCell="A10">
      <selection activeCell="S41" sqref="S41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11" width="9.00390625" style="0" customWidth="1"/>
    <col min="12" max="12" width="10.875" style="0" customWidth="1"/>
    <col min="13" max="15" width="9.00390625" style="0" customWidth="1"/>
    <col min="18" max="18" width="13.875" style="0" bestFit="1" customWidth="1"/>
  </cols>
  <sheetData>
    <row r="1" spans="1:15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3" t="s">
        <v>12</v>
      </c>
      <c r="I1" s="9" t="s">
        <v>13</v>
      </c>
      <c r="J1" s="2" t="s">
        <v>14</v>
      </c>
      <c r="K1" s="2" t="s">
        <v>15</v>
      </c>
      <c r="L1" s="10" t="s">
        <v>16</v>
      </c>
      <c r="M1" s="10" t="s">
        <v>17</v>
      </c>
      <c r="N1" s="2" t="s">
        <v>18</v>
      </c>
      <c r="O1" s="1" t="s">
        <v>19</v>
      </c>
    </row>
    <row r="2" spans="1:15" ht="14.25">
      <c r="A2" s="1"/>
      <c r="B2" s="2"/>
      <c r="C2" s="2"/>
      <c r="D2" s="2"/>
      <c r="E2" s="2"/>
      <c r="F2" s="2"/>
      <c r="G2" s="3"/>
      <c r="H2" s="3"/>
      <c r="I2" s="11"/>
      <c r="J2" s="2"/>
      <c r="K2" s="2"/>
      <c r="L2" s="12"/>
      <c r="M2" s="12"/>
      <c r="N2" s="2"/>
      <c r="O2" s="1"/>
    </row>
    <row r="3" spans="1:20" ht="15.75">
      <c r="A3" s="4">
        <v>1</v>
      </c>
      <c r="B3" s="4">
        <v>25</v>
      </c>
      <c r="C3" s="4">
        <v>101</v>
      </c>
      <c r="D3" s="4">
        <v>1</v>
      </c>
      <c r="E3" s="5" t="s">
        <v>20</v>
      </c>
      <c r="F3" s="4">
        <v>2.9</v>
      </c>
      <c r="G3" s="6">
        <f>H3+I3</f>
        <v>108.72</v>
      </c>
      <c r="H3" s="7">
        <v>20.17</v>
      </c>
      <c r="I3" s="7">
        <v>88.55</v>
      </c>
      <c r="J3" s="13">
        <v>8072.776168138337</v>
      </c>
      <c r="K3" s="13">
        <v>9911.600508187465</v>
      </c>
      <c r="L3" s="13">
        <v>719373.4293680253</v>
      </c>
      <c r="M3" s="14"/>
      <c r="N3" s="15" t="s">
        <v>21</v>
      </c>
      <c r="O3" s="15"/>
      <c r="P3">
        <v>576986</v>
      </c>
      <c r="R3" s="8">
        <f>L3*0.943</f>
        <v>678369.1438940478</v>
      </c>
      <c r="S3">
        <f>R3*0.85</f>
        <v>576613.7723099407</v>
      </c>
      <c r="T3">
        <f>P3-S3</f>
        <v>372.2276900593424</v>
      </c>
    </row>
    <row r="4" spans="1:20" ht="15.75">
      <c r="A4" s="4">
        <v>2</v>
      </c>
      <c r="B4" s="4">
        <v>25</v>
      </c>
      <c r="C4" s="4">
        <v>201</v>
      </c>
      <c r="D4" s="4">
        <v>2</v>
      </c>
      <c r="E4" s="5" t="s">
        <v>20</v>
      </c>
      <c r="F4" s="4">
        <v>2.9</v>
      </c>
      <c r="G4" s="6">
        <f aca="true" t="shared" si="0" ref="G4:G34">H4+I4</f>
        <v>123.28999999999999</v>
      </c>
      <c r="H4" s="7">
        <v>22.88</v>
      </c>
      <c r="I4" s="7">
        <v>100.41</v>
      </c>
      <c r="J4" s="13">
        <v>8278.199367345283</v>
      </c>
      <c r="K4" s="13">
        <v>10164.51747833881</v>
      </c>
      <c r="L4" s="13">
        <v>951770.2076320542</v>
      </c>
      <c r="M4" s="14"/>
      <c r="N4" s="15" t="s">
        <v>21</v>
      </c>
      <c r="O4" s="15"/>
      <c r="P4" s="16">
        <v>675274</v>
      </c>
      <c r="R4" s="8">
        <f>L4*0.8344</f>
        <v>794157.061248186</v>
      </c>
      <c r="S4">
        <f aca="true" t="shared" si="1" ref="S4:S34">R4*0.85</f>
        <v>675033.5020609581</v>
      </c>
      <c r="T4">
        <f aca="true" t="shared" si="2" ref="T4:T34">P4-S4</f>
        <v>240.4979390419321</v>
      </c>
    </row>
    <row r="5" spans="1:20" ht="15.75">
      <c r="A5" s="4">
        <v>3</v>
      </c>
      <c r="B5" s="4">
        <v>25</v>
      </c>
      <c r="C5" s="4">
        <v>401</v>
      </c>
      <c r="D5" s="4">
        <v>4</v>
      </c>
      <c r="E5" s="5" t="s">
        <v>20</v>
      </c>
      <c r="F5" s="4">
        <v>2.9</v>
      </c>
      <c r="G5" s="6">
        <f t="shared" si="0"/>
        <v>123.28999999999999</v>
      </c>
      <c r="H5" s="7">
        <v>22.88</v>
      </c>
      <c r="I5" s="7">
        <v>100.41</v>
      </c>
      <c r="J5" s="13">
        <v>8381.933064319895</v>
      </c>
      <c r="K5" s="13">
        <v>10291.888532018722</v>
      </c>
      <c r="L5" s="13">
        <v>963696.7918959495</v>
      </c>
      <c r="M5" s="14"/>
      <c r="N5" s="15" t="s">
        <v>21</v>
      </c>
      <c r="O5" s="15"/>
      <c r="R5" s="8">
        <f aca="true" t="shared" si="3" ref="R5:R22">L5</f>
        <v>963696.7918959495</v>
      </c>
      <c r="S5">
        <f t="shared" si="1"/>
        <v>819142.2731115571</v>
      </c>
      <c r="T5">
        <f t="shared" si="2"/>
        <v>-819142.2731115571</v>
      </c>
    </row>
    <row r="6" spans="1:20" ht="15.75">
      <c r="A6" s="4">
        <v>4</v>
      </c>
      <c r="B6" s="4">
        <v>25</v>
      </c>
      <c r="C6" s="4">
        <v>501</v>
      </c>
      <c r="D6" s="4">
        <v>5</v>
      </c>
      <c r="E6" s="5" t="s">
        <v>20</v>
      </c>
      <c r="F6" s="4">
        <v>2.9</v>
      </c>
      <c r="G6" s="6">
        <f t="shared" si="0"/>
        <v>123.28999999999999</v>
      </c>
      <c r="H6" s="7">
        <v>22.88</v>
      </c>
      <c r="I6" s="7">
        <v>100.41</v>
      </c>
      <c r="J6" s="13">
        <v>8537.529949712061</v>
      </c>
      <c r="K6" s="13">
        <v>10482.940618464296</v>
      </c>
      <c r="L6" s="13">
        <v>981586.2474822424</v>
      </c>
      <c r="M6" s="14"/>
      <c r="N6" s="15" t="s">
        <v>21</v>
      </c>
      <c r="O6" s="15"/>
      <c r="R6" s="8">
        <f t="shared" si="3"/>
        <v>981586.2474822424</v>
      </c>
      <c r="S6">
        <f t="shared" si="1"/>
        <v>834348.310359906</v>
      </c>
      <c r="T6">
        <f t="shared" si="2"/>
        <v>-834348.310359906</v>
      </c>
    </row>
    <row r="7" spans="1:20" ht="15.75">
      <c r="A7" s="4">
        <v>5</v>
      </c>
      <c r="B7" s="4">
        <v>25</v>
      </c>
      <c r="C7" s="4">
        <v>601</v>
      </c>
      <c r="D7" s="4">
        <v>6</v>
      </c>
      <c r="E7" s="5" t="s">
        <v>20</v>
      </c>
      <c r="F7" s="4">
        <v>2.9</v>
      </c>
      <c r="G7" s="6">
        <f t="shared" si="0"/>
        <v>123.28999999999999</v>
      </c>
      <c r="H7" s="7">
        <v>22.88</v>
      </c>
      <c r="I7" s="7">
        <v>100.41</v>
      </c>
      <c r="J7" s="13">
        <v>8589.393138129612</v>
      </c>
      <c r="K7" s="13">
        <v>10546.621651229956</v>
      </c>
      <c r="L7" s="13">
        <v>987549.11880464</v>
      </c>
      <c r="M7" s="14"/>
      <c r="N7" s="15" t="s">
        <v>21</v>
      </c>
      <c r="O7" s="15"/>
      <c r="R7" s="8">
        <f t="shared" si="3"/>
        <v>987549.11880464</v>
      </c>
      <c r="S7">
        <f t="shared" si="1"/>
        <v>839416.750983944</v>
      </c>
      <c r="T7">
        <f t="shared" si="2"/>
        <v>-839416.750983944</v>
      </c>
    </row>
    <row r="8" spans="1:20" ht="15.75">
      <c r="A8" s="4">
        <v>6</v>
      </c>
      <c r="B8" s="4">
        <v>25</v>
      </c>
      <c r="C8" s="4">
        <v>102</v>
      </c>
      <c r="D8" s="4">
        <v>1</v>
      </c>
      <c r="E8" s="5" t="s">
        <v>20</v>
      </c>
      <c r="F8" s="4">
        <v>2.9</v>
      </c>
      <c r="G8" s="6">
        <f t="shared" si="0"/>
        <v>119.04</v>
      </c>
      <c r="H8" s="7">
        <v>22.09</v>
      </c>
      <c r="I8" s="7">
        <v>96.95</v>
      </c>
      <c r="J8" s="13">
        <v>7837.284526209677</v>
      </c>
      <c r="K8" s="13">
        <v>9623.005157297575</v>
      </c>
      <c r="L8" s="13">
        <v>915805.6087085976</v>
      </c>
      <c r="M8" s="14"/>
      <c r="N8" s="15" t="s">
        <v>21</v>
      </c>
      <c r="O8" s="15"/>
      <c r="P8">
        <v>602138</v>
      </c>
      <c r="R8" s="8">
        <f>L8*0.773</f>
        <v>707917.735531746</v>
      </c>
      <c r="S8">
        <f t="shared" si="1"/>
        <v>601730.075201984</v>
      </c>
      <c r="T8">
        <f t="shared" si="2"/>
        <v>407.92479801597074</v>
      </c>
    </row>
    <row r="9" spans="1:20" ht="15.75">
      <c r="A9" s="4">
        <v>7</v>
      </c>
      <c r="B9" s="4">
        <v>25</v>
      </c>
      <c r="C9" s="4">
        <v>602</v>
      </c>
      <c r="D9" s="4">
        <v>6</v>
      </c>
      <c r="E9" s="5" t="s">
        <v>20</v>
      </c>
      <c r="F9" s="4">
        <v>2.9</v>
      </c>
      <c r="G9" s="6">
        <f t="shared" si="0"/>
        <v>123.28999999999999</v>
      </c>
      <c r="H9" s="7">
        <v>22.88</v>
      </c>
      <c r="I9" s="7">
        <v>100.41</v>
      </c>
      <c r="J9" s="13">
        <v>9306.340311653115</v>
      </c>
      <c r="K9" s="13">
        <v>10260.052509710187</v>
      </c>
      <c r="L9" s="13">
        <v>960715.7770443006</v>
      </c>
      <c r="M9" s="14"/>
      <c r="N9" s="15" t="s">
        <v>21</v>
      </c>
      <c r="O9" s="15"/>
      <c r="R9" s="8">
        <f t="shared" si="3"/>
        <v>960715.7770443006</v>
      </c>
      <c r="S9">
        <f t="shared" si="1"/>
        <v>816608.4104876554</v>
      </c>
      <c r="T9">
        <f t="shared" si="2"/>
        <v>-816608.4104876554</v>
      </c>
    </row>
    <row r="10" spans="1:20" ht="15.75">
      <c r="A10" s="4">
        <v>8</v>
      </c>
      <c r="B10" s="4">
        <v>25</v>
      </c>
      <c r="C10" s="4">
        <v>702</v>
      </c>
      <c r="D10" s="4">
        <v>7</v>
      </c>
      <c r="E10" s="5" t="s">
        <v>20</v>
      </c>
      <c r="F10" s="4">
        <v>2.9</v>
      </c>
      <c r="G10" s="6">
        <f t="shared" si="0"/>
        <v>123.28999999999999</v>
      </c>
      <c r="H10" s="7">
        <v>22.88</v>
      </c>
      <c r="I10" s="7">
        <v>100.41</v>
      </c>
      <c r="J10" s="13">
        <v>8407.868318598426</v>
      </c>
      <c r="K10" s="13">
        <v>10323.73354247585</v>
      </c>
      <c r="L10" s="13">
        <v>966678.6483666982</v>
      </c>
      <c r="M10" s="14"/>
      <c r="N10" s="15" t="s">
        <v>21</v>
      </c>
      <c r="O10" s="15"/>
      <c r="R10" s="17">
        <f>L10*1.21</f>
        <v>1169681.1645237047</v>
      </c>
      <c r="S10">
        <f t="shared" si="1"/>
        <v>994228.989845149</v>
      </c>
      <c r="T10">
        <f t="shared" si="2"/>
        <v>-994228.989845149</v>
      </c>
    </row>
    <row r="11" spans="1:20" ht="15.75">
      <c r="A11" s="4">
        <v>9</v>
      </c>
      <c r="B11" s="4">
        <v>25</v>
      </c>
      <c r="C11" s="4">
        <v>802</v>
      </c>
      <c r="D11" s="4">
        <v>8</v>
      </c>
      <c r="E11" s="5" t="s">
        <v>20</v>
      </c>
      <c r="F11" s="4">
        <v>2.9</v>
      </c>
      <c r="G11" s="6">
        <f t="shared" si="0"/>
        <v>123.28999999999999</v>
      </c>
      <c r="H11" s="7">
        <v>22.88</v>
      </c>
      <c r="I11" s="7">
        <v>100.41</v>
      </c>
      <c r="J11" s="13">
        <v>8304.127301484305</v>
      </c>
      <c r="K11" s="13">
        <v>10196.353500647345</v>
      </c>
      <c r="L11" s="13">
        <v>859740.05433579</v>
      </c>
      <c r="M11" s="14"/>
      <c r="N11" s="15" t="s">
        <v>21</v>
      </c>
      <c r="O11" s="15"/>
      <c r="R11" s="8">
        <f t="shared" si="3"/>
        <v>859740.05433579</v>
      </c>
      <c r="S11">
        <f t="shared" si="1"/>
        <v>730779.0461854215</v>
      </c>
      <c r="T11">
        <f t="shared" si="2"/>
        <v>-730779.0461854215</v>
      </c>
    </row>
    <row r="12" spans="1:20" ht="15.75">
      <c r="A12" s="4">
        <v>10</v>
      </c>
      <c r="B12" s="4">
        <v>24</v>
      </c>
      <c r="C12" s="4">
        <v>103</v>
      </c>
      <c r="D12" s="4">
        <v>1</v>
      </c>
      <c r="E12" s="5" t="s">
        <v>20</v>
      </c>
      <c r="F12" s="4">
        <v>2.9</v>
      </c>
      <c r="G12" s="6">
        <f t="shared" si="0"/>
        <v>108.72</v>
      </c>
      <c r="H12" s="7">
        <v>20.17</v>
      </c>
      <c r="I12" s="7">
        <v>88.55</v>
      </c>
      <c r="J12" s="13">
        <v>7819.657790654893</v>
      </c>
      <c r="K12" s="13">
        <v>9600.826595143986</v>
      </c>
      <c r="L12" s="13">
        <v>718277.8534806346</v>
      </c>
      <c r="M12" s="14"/>
      <c r="N12" s="15" t="s">
        <v>21</v>
      </c>
      <c r="O12" s="15"/>
      <c r="P12">
        <v>581801</v>
      </c>
      <c r="R12" s="8">
        <f>L12*0.9523</f>
        <v>684015.9998696084</v>
      </c>
      <c r="S12">
        <f t="shared" si="1"/>
        <v>581413.5998891671</v>
      </c>
      <c r="T12">
        <f t="shared" si="2"/>
        <v>387.4001108328812</v>
      </c>
    </row>
    <row r="13" spans="1:20" ht="15.75">
      <c r="A13" s="4">
        <v>11</v>
      </c>
      <c r="B13" s="4">
        <v>24</v>
      </c>
      <c r="C13" s="4">
        <v>203</v>
      </c>
      <c r="D13" s="4">
        <v>2</v>
      </c>
      <c r="E13" s="5" t="s">
        <v>20</v>
      </c>
      <c r="F13" s="4">
        <v>2.9</v>
      </c>
      <c r="G13" s="6">
        <f t="shared" si="0"/>
        <v>123.28999999999999</v>
      </c>
      <c r="H13" s="7">
        <v>22.88</v>
      </c>
      <c r="I13" s="7">
        <v>100.41</v>
      </c>
      <c r="J13" s="13">
        <v>8025.083583421201</v>
      </c>
      <c r="K13" s="13">
        <v>9853.725276366895</v>
      </c>
      <c r="L13" s="13">
        <v>922668.7023976339</v>
      </c>
      <c r="M13" s="14"/>
      <c r="N13" s="15" t="s">
        <v>21</v>
      </c>
      <c r="O13" s="15"/>
      <c r="P13" s="16">
        <v>698766</v>
      </c>
      <c r="R13" s="8">
        <f>L13*0.89</f>
        <v>821175.1451338942</v>
      </c>
      <c r="S13">
        <f t="shared" si="1"/>
        <v>697998.87336381</v>
      </c>
      <c r="T13">
        <f t="shared" si="2"/>
        <v>767.1266361899907</v>
      </c>
    </row>
    <row r="14" spans="1:20" ht="15.75">
      <c r="A14" s="4">
        <v>12</v>
      </c>
      <c r="B14" s="4">
        <v>24</v>
      </c>
      <c r="C14" s="4">
        <v>403</v>
      </c>
      <c r="D14" s="4">
        <v>4</v>
      </c>
      <c r="E14" s="5" t="s">
        <v>20</v>
      </c>
      <c r="F14" s="4">
        <v>2.9</v>
      </c>
      <c r="G14" s="6">
        <f t="shared" si="0"/>
        <v>123.28999999999999</v>
      </c>
      <c r="H14" s="7">
        <v>22.88</v>
      </c>
      <c r="I14" s="7">
        <v>100.41</v>
      </c>
      <c r="J14" s="13">
        <v>8128.817280395814</v>
      </c>
      <c r="K14" s="13">
        <v>9981.096330046807</v>
      </c>
      <c r="L14" s="13">
        <v>934595.2866615292</v>
      </c>
      <c r="M14" s="14"/>
      <c r="N14" s="15" t="s">
        <v>21</v>
      </c>
      <c r="O14" s="15"/>
      <c r="P14" s="16">
        <v>653459</v>
      </c>
      <c r="R14" s="8">
        <f>L14*0.822</f>
        <v>768237.325635777</v>
      </c>
      <c r="S14">
        <f t="shared" si="1"/>
        <v>653001.7267904105</v>
      </c>
      <c r="T14">
        <f t="shared" si="2"/>
        <v>457.2732095895335</v>
      </c>
    </row>
    <row r="15" spans="1:20" ht="15.75">
      <c r="A15" s="4">
        <v>13</v>
      </c>
      <c r="B15" s="4">
        <v>24</v>
      </c>
      <c r="C15" s="4">
        <v>503</v>
      </c>
      <c r="D15" s="4">
        <v>5</v>
      </c>
      <c r="E15" s="5" t="s">
        <v>20</v>
      </c>
      <c r="F15" s="4">
        <v>2.9</v>
      </c>
      <c r="G15" s="6">
        <f t="shared" si="0"/>
        <v>123.28999999999999</v>
      </c>
      <c r="H15" s="7">
        <v>22.88</v>
      </c>
      <c r="I15" s="7">
        <v>100.41</v>
      </c>
      <c r="J15" s="13">
        <v>8284.421485927489</v>
      </c>
      <c r="K15" s="13">
        <v>10172.157404640971</v>
      </c>
      <c r="L15" s="13">
        <v>952485.5838669221</v>
      </c>
      <c r="M15" s="14"/>
      <c r="N15" s="15" t="s">
        <v>21</v>
      </c>
      <c r="O15" s="15"/>
      <c r="P15" s="16">
        <v>755608</v>
      </c>
      <c r="R15" s="8">
        <f>L15*0.933</f>
        <v>888669.0497478383</v>
      </c>
      <c r="S15">
        <f t="shared" si="1"/>
        <v>755368.6922856625</v>
      </c>
      <c r="T15">
        <f t="shared" si="2"/>
        <v>239.30771433748305</v>
      </c>
    </row>
    <row r="16" spans="1:20" ht="15.75">
      <c r="A16" s="4">
        <v>14</v>
      </c>
      <c r="B16" s="4">
        <v>24</v>
      </c>
      <c r="C16" s="4">
        <v>603</v>
      </c>
      <c r="D16" s="4">
        <v>6</v>
      </c>
      <c r="E16" s="5" t="s">
        <v>20</v>
      </c>
      <c r="F16" s="4">
        <v>2.9</v>
      </c>
      <c r="G16" s="6">
        <f t="shared" si="0"/>
        <v>123.28999999999999</v>
      </c>
      <c r="H16" s="7">
        <v>22.88</v>
      </c>
      <c r="I16" s="7">
        <v>100.41</v>
      </c>
      <c r="J16" s="13">
        <v>8336.284674345041</v>
      </c>
      <c r="K16" s="13">
        <v>10235.838437406634</v>
      </c>
      <c r="L16" s="13">
        <v>958448.4551893199</v>
      </c>
      <c r="M16" s="14"/>
      <c r="N16" s="15" t="s">
        <v>21</v>
      </c>
      <c r="O16" s="15"/>
      <c r="R16" s="8">
        <f t="shared" si="3"/>
        <v>958448.4551893199</v>
      </c>
      <c r="S16">
        <f t="shared" si="1"/>
        <v>814681.1869109219</v>
      </c>
      <c r="T16">
        <f t="shared" si="2"/>
        <v>-814681.1869109219</v>
      </c>
    </row>
    <row r="17" spans="1:20" ht="15.75">
      <c r="A17" s="4">
        <v>15</v>
      </c>
      <c r="B17" s="4">
        <v>24</v>
      </c>
      <c r="C17" s="4">
        <v>703</v>
      </c>
      <c r="D17" s="4">
        <v>7</v>
      </c>
      <c r="E17" s="5" t="s">
        <v>20</v>
      </c>
      <c r="F17" s="4">
        <v>2.9</v>
      </c>
      <c r="G17" s="6">
        <f t="shared" si="0"/>
        <v>123.28999999999999</v>
      </c>
      <c r="H17" s="7">
        <v>22.88</v>
      </c>
      <c r="I17" s="7">
        <v>100.41</v>
      </c>
      <c r="J17" s="13">
        <v>8388.147862762593</v>
      </c>
      <c r="K17" s="13">
        <v>10299.519470172294</v>
      </c>
      <c r="L17" s="13">
        <v>964411.3265117175</v>
      </c>
      <c r="M17" s="14"/>
      <c r="N17" s="15" t="s">
        <v>21</v>
      </c>
      <c r="O17" s="15"/>
      <c r="R17" s="17">
        <f>L17*1.21</f>
        <v>1166937.705079178</v>
      </c>
      <c r="S17">
        <f t="shared" si="1"/>
        <v>991897.0493173014</v>
      </c>
      <c r="T17">
        <f t="shared" si="2"/>
        <v>-991897.0493173014</v>
      </c>
    </row>
    <row r="18" spans="1:20" ht="15.75">
      <c r="A18" s="4">
        <v>16</v>
      </c>
      <c r="B18" s="4">
        <v>24</v>
      </c>
      <c r="C18" s="4">
        <v>104</v>
      </c>
      <c r="D18" s="4">
        <v>1</v>
      </c>
      <c r="E18" s="5" t="s">
        <v>20</v>
      </c>
      <c r="F18" s="4">
        <v>2.9</v>
      </c>
      <c r="G18" s="6">
        <f t="shared" si="0"/>
        <v>119.04</v>
      </c>
      <c r="H18" s="7">
        <v>22.09</v>
      </c>
      <c r="I18" s="7">
        <v>96.95</v>
      </c>
      <c r="J18" s="13">
        <v>7816.534001176074</v>
      </c>
      <c r="K18" s="13">
        <v>9597.526637441979</v>
      </c>
      <c r="L18" s="13">
        <v>752083.8906550464</v>
      </c>
      <c r="M18" s="14"/>
      <c r="N18" s="15" t="s">
        <v>21</v>
      </c>
      <c r="O18" s="15"/>
      <c r="P18" s="16">
        <v>596264</v>
      </c>
      <c r="R18" s="8">
        <f t="shared" si="3"/>
        <v>752083.8906550464</v>
      </c>
      <c r="S18">
        <f t="shared" si="1"/>
        <v>639271.3070567895</v>
      </c>
      <c r="T18">
        <f t="shared" si="2"/>
        <v>-43007.30705678952</v>
      </c>
    </row>
    <row r="19" spans="1:20" ht="15.75">
      <c r="A19" s="4">
        <v>17</v>
      </c>
      <c r="B19" s="4">
        <v>24</v>
      </c>
      <c r="C19" s="4">
        <v>204</v>
      </c>
      <c r="D19" s="4">
        <v>2</v>
      </c>
      <c r="E19" s="5" t="s">
        <v>20</v>
      </c>
      <c r="F19" s="4">
        <v>2.9</v>
      </c>
      <c r="G19" s="6">
        <f t="shared" si="0"/>
        <v>123.28999999999999</v>
      </c>
      <c r="H19" s="7">
        <v>22.88</v>
      </c>
      <c r="I19" s="7">
        <v>100.41</v>
      </c>
      <c r="J19" s="13">
        <v>8024.044123610998</v>
      </c>
      <c r="K19" s="13">
        <v>9852.448959267005</v>
      </c>
      <c r="L19" s="13">
        <v>922549.1924854561</v>
      </c>
      <c r="M19" s="14"/>
      <c r="N19" s="15" t="s">
        <v>21</v>
      </c>
      <c r="O19" s="15"/>
      <c r="P19" s="16">
        <v>698247</v>
      </c>
      <c r="R19" s="8">
        <f>L19*0.89</f>
        <v>821068.781312056</v>
      </c>
      <c r="S19">
        <f t="shared" si="1"/>
        <v>697908.4641152476</v>
      </c>
      <c r="T19">
        <f t="shared" si="2"/>
        <v>338.53588475240394</v>
      </c>
    </row>
    <row r="20" spans="1:20" ht="15.75">
      <c r="A20" s="4">
        <v>18</v>
      </c>
      <c r="B20" s="4">
        <v>24</v>
      </c>
      <c r="C20" s="4">
        <v>404</v>
      </c>
      <c r="D20" s="4">
        <v>4</v>
      </c>
      <c r="E20" s="5" t="s">
        <v>20</v>
      </c>
      <c r="F20" s="4">
        <v>2.9</v>
      </c>
      <c r="G20" s="6">
        <f t="shared" si="0"/>
        <v>123.28999999999999</v>
      </c>
      <c r="H20" s="7">
        <v>22.88</v>
      </c>
      <c r="I20" s="7">
        <v>100.41</v>
      </c>
      <c r="J20" s="13">
        <v>8384.452039905913</v>
      </c>
      <c r="K20" s="13">
        <v>10294.981495866945</v>
      </c>
      <c r="L20" s="13">
        <v>963986.4063169287</v>
      </c>
      <c r="M20" s="14"/>
      <c r="N20" s="15" t="s">
        <v>21</v>
      </c>
      <c r="O20" s="15"/>
      <c r="P20" s="16">
        <v>758374</v>
      </c>
      <c r="R20" s="8">
        <f>L20*0.925</f>
        <v>891687.4258431591</v>
      </c>
      <c r="S20">
        <f t="shared" si="1"/>
        <v>757934.3119666852</v>
      </c>
      <c r="T20">
        <f t="shared" si="2"/>
        <v>439.688033314771</v>
      </c>
    </row>
    <row r="21" spans="1:20" ht="15.75">
      <c r="A21" s="4">
        <v>19</v>
      </c>
      <c r="B21" s="4">
        <v>24</v>
      </c>
      <c r="C21" s="4">
        <v>504</v>
      </c>
      <c r="D21" s="4">
        <v>5</v>
      </c>
      <c r="E21" s="5" t="s">
        <v>20</v>
      </c>
      <c r="F21" s="4">
        <v>2.9</v>
      </c>
      <c r="G21" s="6">
        <f t="shared" si="0"/>
        <v>123.28999999999999</v>
      </c>
      <c r="H21" s="7">
        <v>22.88</v>
      </c>
      <c r="I21" s="7">
        <v>100.41</v>
      </c>
      <c r="J21" s="13">
        <v>8283.382026117284</v>
      </c>
      <c r="K21" s="13">
        <v>10170.88108754108</v>
      </c>
      <c r="L21" s="13">
        <v>952366.0739547441</v>
      </c>
      <c r="M21" s="14"/>
      <c r="N21" s="15" t="s">
        <v>21</v>
      </c>
      <c r="O21" s="15"/>
      <c r="R21" s="8">
        <f t="shared" si="3"/>
        <v>952366.0739547441</v>
      </c>
      <c r="S21">
        <f t="shared" si="1"/>
        <v>809511.1628615325</v>
      </c>
      <c r="T21">
        <f t="shared" si="2"/>
        <v>-809511.1628615325</v>
      </c>
    </row>
    <row r="22" spans="1:20" ht="15.75">
      <c r="A22" s="4">
        <v>20</v>
      </c>
      <c r="B22" s="4">
        <v>24</v>
      </c>
      <c r="C22" s="4">
        <v>604</v>
      </c>
      <c r="D22" s="4">
        <v>6</v>
      </c>
      <c r="E22" s="5" t="s">
        <v>20</v>
      </c>
      <c r="F22" s="4">
        <v>2.9</v>
      </c>
      <c r="G22" s="6">
        <f t="shared" si="0"/>
        <v>123.28999999999999</v>
      </c>
      <c r="H22" s="7">
        <v>22.88</v>
      </c>
      <c r="I22" s="7">
        <v>100.41</v>
      </c>
      <c r="J22" s="13">
        <v>8335.252534674346</v>
      </c>
      <c r="K22" s="13">
        <v>10234.571108455333</v>
      </c>
      <c r="L22" s="13">
        <v>958329.7868962418</v>
      </c>
      <c r="M22" s="14"/>
      <c r="N22" s="15" t="s">
        <v>21</v>
      </c>
      <c r="O22" s="15"/>
      <c r="R22" s="8">
        <f t="shared" si="3"/>
        <v>958329.7868962418</v>
      </c>
      <c r="S22">
        <f t="shared" si="1"/>
        <v>814580.3188618055</v>
      </c>
      <c r="T22">
        <f t="shared" si="2"/>
        <v>-814580.3188618055</v>
      </c>
    </row>
    <row r="23" spans="1:20" ht="15.75">
      <c r="A23" s="4">
        <v>21</v>
      </c>
      <c r="B23" s="4">
        <v>24</v>
      </c>
      <c r="C23" s="4">
        <v>704</v>
      </c>
      <c r="D23" s="4">
        <v>7</v>
      </c>
      <c r="E23" s="5" t="s">
        <v>20</v>
      </c>
      <c r="F23" s="4">
        <v>2.9</v>
      </c>
      <c r="G23" s="6">
        <f t="shared" si="0"/>
        <v>123.28999999999999</v>
      </c>
      <c r="H23" s="7">
        <v>22.88</v>
      </c>
      <c r="I23" s="7">
        <v>100.41</v>
      </c>
      <c r="J23" s="13">
        <v>8651.972009084273</v>
      </c>
      <c r="K23" s="13">
        <v>10623.46010357534</v>
      </c>
      <c r="L23" s="13">
        <v>994744.0053202808</v>
      </c>
      <c r="M23" s="14"/>
      <c r="N23" s="15" t="s">
        <v>21</v>
      </c>
      <c r="O23" s="15"/>
      <c r="R23" s="17">
        <f>L23*1.21955</f>
        <v>1213140.0516883484</v>
      </c>
      <c r="S23">
        <f t="shared" si="1"/>
        <v>1031169.0439350961</v>
      </c>
      <c r="T23">
        <f t="shared" si="2"/>
        <v>-1031169.0439350961</v>
      </c>
    </row>
    <row r="24" spans="1:20" ht="15.75">
      <c r="A24" s="4">
        <v>22</v>
      </c>
      <c r="B24" s="4">
        <v>24</v>
      </c>
      <c r="C24" s="4">
        <v>804</v>
      </c>
      <c r="D24" s="4">
        <v>8</v>
      </c>
      <c r="E24" s="5" t="s">
        <v>20</v>
      </c>
      <c r="F24" s="4">
        <v>2.9</v>
      </c>
      <c r="G24" s="6">
        <f t="shared" si="0"/>
        <v>123.28999999999999</v>
      </c>
      <c r="H24" s="7">
        <v>22.88</v>
      </c>
      <c r="I24" s="7">
        <v>100.41</v>
      </c>
      <c r="J24" s="13">
        <v>8283.382026117284</v>
      </c>
      <c r="K24" s="13">
        <v>10170.88108754108</v>
      </c>
      <c r="L24" s="13">
        <v>1002490.6041628886</v>
      </c>
      <c r="M24" s="14"/>
      <c r="N24" s="15" t="s">
        <v>21</v>
      </c>
      <c r="O24" s="15"/>
      <c r="R24" s="17">
        <f>L24*1.21</f>
        <v>1213013.631037095</v>
      </c>
      <c r="S24">
        <f t="shared" si="1"/>
        <v>1031061.5863815309</v>
      </c>
      <c r="T24">
        <f t="shared" si="2"/>
        <v>-1031061.5863815309</v>
      </c>
    </row>
    <row r="25" spans="1:20" ht="15.75">
      <c r="A25" s="4">
        <v>23</v>
      </c>
      <c r="B25" s="4">
        <v>23</v>
      </c>
      <c r="C25" s="4">
        <v>105</v>
      </c>
      <c r="D25" s="4">
        <v>1</v>
      </c>
      <c r="E25" s="5" t="s">
        <v>20</v>
      </c>
      <c r="F25" s="4">
        <v>2.9</v>
      </c>
      <c r="G25" s="6">
        <f t="shared" si="0"/>
        <v>108.72</v>
      </c>
      <c r="H25" s="7">
        <v>20.17</v>
      </c>
      <c r="I25" s="7">
        <v>88.55</v>
      </c>
      <c r="J25" s="13">
        <v>7828.988272626931</v>
      </c>
      <c r="K25" s="13">
        <v>9612.282382834555</v>
      </c>
      <c r="L25" s="13">
        <v>698798.3073226813</v>
      </c>
      <c r="M25" s="14"/>
      <c r="N25" s="15" t="s">
        <v>21</v>
      </c>
      <c r="O25" s="15"/>
      <c r="P25">
        <v>562805</v>
      </c>
      <c r="R25" s="8">
        <f>L25*0.947</f>
        <v>661761.9970345792</v>
      </c>
      <c r="S25">
        <f t="shared" si="1"/>
        <v>562497.6974793923</v>
      </c>
      <c r="T25">
        <f t="shared" si="2"/>
        <v>307.30252060771454</v>
      </c>
    </row>
    <row r="26" spans="1:20" ht="15.75">
      <c r="A26" s="4">
        <v>24</v>
      </c>
      <c r="B26" s="4">
        <v>23</v>
      </c>
      <c r="C26" s="4">
        <v>205</v>
      </c>
      <c r="D26" s="4">
        <v>2</v>
      </c>
      <c r="E26" s="5" t="s">
        <v>20</v>
      </c>
      <c r="F26" s="4">
        <v>2.9</v>
      </c>
      <c r="G26" s="6">
        <f t="shared" si="0"/>
        <v>123.28999999999999</v>
      </c>
      <c r="H26" s="7">
        <v>22.88</v>
      </c>
      <c r="I26" s="7">
        <v>100.41</v>
      </c>
      <c r="J26" s="13">
        <v>8034.424081434017</v>
      </c>
      <c r="K26" s="13">
        <v>9865.194153968727</v>
      </c>
      <c r="L26" s="13">
        <v>923742.6083690355</v>
      </c>
      <c r="M26" s="14"/>
      <c r="N26" s="15" t="s">
        <v>21</v>
      </c>
      <c r="O26" s="15"/>
      <c r="P26" s="16">
        <v>708226</v>
      </c>
      <c r="R26" s="8">
        <f>L26*0.9015</f>
        <v>832753.9614446855</v>
      </c>
      <c r="S26">
        <f t="shared" si="1"/>
        <v>707840.8672279826</v>
      </c>
      <c r="T26">
        <f t="shared" si="2"/>
        <v>385.13277201738674</v>
      </c>
    </row>
    <row r="27" spans="1:20" ht="15.75">
      <c r="A27" s="4">
        <v>25</v>
      </c>
      <c r="B27" s="4">
        <v>23</v>
      </c>
      <c r="C27" s="4">
        <v>605</v>
      </c>
      <c r="D27" s="4">
        <v>6</v>
      </c>
      <c r="E27" s="5" t="s">
        <v>20</v>
      </c>
      <c r="F27" s="4">
        <v>2.9</v>
      </c>
      <c r="G27" s="6">
        <f t="shared" si="0"/>
        <v>123.28999999999999</v>
      </c>
      <c r="H27" s="7">
        <v>22.88</v>
      </c>
      <c r="I27" s="7">
        <v>100.41</v>
      </c>
      <c r="J27" s="13">
        <v>8345.625172357855</v>
      </c>
      <c r="K27" s="13">
        <v>10247.307315008466</v>
      </c>
      <c r="L27" s="13">
        <v>959522.3611607213</v>
      </c>
      <c r="M27" s="14"/>
      <c r="N27" s="15" t="s">
        <v>21</v>
      </c>
      <c r="O27" s="15"/>
      <c r="R27" s="8">
        <f>L27</f>
        <v>959522.3611607213</v>
      </c>
      <c r="S27">
        <f t="shared" si="1"/>
        <v>815594.006986613</v>
      </c>
      <c r="T27">
        <f t="shared" si="2"/>
        <v>-815594.006986613</v>
      </c>
    </row>
    <row r="28" spans="1:20" ht="15.75">
      <c r="A28" s="4">
        <v>26</v>
      </c>
      <c r="B28" s="4">
        <v>23</v>
      </c>
      <c r="C28" s="4">
        <v>705</v>
      </c>
      <c r="D28" s="4">
        <v>7</v>
      </c>
      <c r="E28" s="5" t="s">
        <v>20</v>
      </c>
      <c r="F28" s="4">
        <v>2.9</v>
      </c>
      <c r="G28" s="6">
        <f t="shared" si="0"/>
        <v>123.28999999999999</v>
      </c>
      <c r="H28" s="7">
        <v>22.88</v>
      </c>
      <c r="I28" s="7">
        <v>100.41</v>
      </c>
      <c r="J28" s="13">
        <v>8397.488360775407</v>
      </c>
      <c r="K28" s="13">
        <v>10310.988347774124</v>
      </c>
      <c r="L28" s="13">
        <v>965485.232483119</v>
      </c>
      <c r="M28" s="14"/>
      <c r="N28" s="15" t="s">
        <v>21</v>
      </c>
      <c r="O28" s="15"/>
      <c r="R28" s="17">
        <f>L28*1.21</f>
        <v>1168237.131304574</v>
      </c>
      <c r="S28">
        <f t="shared" si="1"/>
        <v>993001.5616088879</v>
      </c>
      <c r="T28">
        <f t="shared" si="2"/>
        <v>-993001.5616088879</v>
      </c>
    </row>
    <row r="29" spans="1:20" ht="15.75">
      <c r="A29" s="4">
        <v>27</v>
      </c>
      <c r="B29" s="4">
        <v>23</v>
      </c>
      <c r="C29" s="4">
        <v>106</v>
      </c>
      <c r="D29" s="4">
        <v>1</v>
      </c>
      <c r="E29" s="5" t="s">
        <v>20</v>
      </c>
      <c r="F29" s="4">
        <v>2.9</v>
      </c>
      <c r="G29" s="6">
        <f t="shared" si="0"/>
        <v>119.03</v>
      </c>
      <c r="H29" s="7">
        <v>22.09</v>
      </c>
      <c r="I29" s="7">
        <v>96.94</v>
      </c>
      <c r="J29" s="13">
        <v>8164.023794522847</v>
      </c>
      <c r="K29" s="13">
        <v>10024.191774110364</v>
      </c>
      <c r="L29" s="13">
        <v>833090.3105392113</v>
      </c>
      <c r="M29" s="14"/>
      <c r="N29" s="15" t="s">
        <v>21</v>
      </c>
      <c r="O29" s="15"/>
      <c r="P29">
        <v>641159</v>
      </c>
      <c r="R29" s="8">
        <f>L29*0.905</f>
        <v>753946.7310379862</v>
      </c>
      <c r="S29">
        <f t="shared" si="1"/>
        <v>640854.7213822883</v>
      </c>
      <c r="T29">
        <f t="shared" si="2"/>
        <v>304.27861771173775</v>
      </c>
    </row>
    <row r="30" spans="1:20" ht="15.75">
      <c r="A30" s="4">
        <v>28</v>
      </c>
      <c r="B30" s="4">
        <v>23</v>
      </c>
      <c r="C30" s="4">
        <v>206</v>
      </c>
      <c r="D30" s="4">
        <v>2</v>
      </c>
      <c r="E30" s="5" t="s">
        <v>20</v>
      </c>
      <c r="F30" s="4">
        <v>2.9</v>
      </c>
      <c r="G30" s="6">
        <f t="shared" si="0"/>
        <v>123.28999999999999</v>
      </c>
      <c r="H30" s="7">
        <v>22.88</v>
      </c>
      <c r="I30" s="7">
        <v>100.41</v>
      </c>
      <c r="J30" s="13">
        <v>8371.560426636386</v>
      </c>
      <c r="K30" s="13">
        <v>10279.152325465591</v>
      </c>
      <c r="L30" s="13">
        <v>962504.2176314701</v>
      </c>
      <c r="M30" s="14"/>
      <c r="N30" s="15" t="s">
        <v>21</v>
      </c>
      <c r="O30" s="15"/>
      <c r="P30">
        <v>679034</v>
      </c>
      <c r="R30" s="8">
        <f>L30*0.829</f>
        <v>797915.9964164887</v>
      </c>
      <c r="S30">
        <f t="shared" si="1"/>
        <v>678228.5969540153</v>
      </c>
      <c r="T30">
        <f t="shared" si="2"/>
        <v>805.4030459846836</v>
      </c>
    </row>
    <row r="31" spans="1:20" ht="15.75">
      <c r="A31" s="4">
        <v>29</v>
      </c>
      <c r="B31" s="4">
        <v>23</v>
      </c>
      <c r="C31" s="4">
        <v>306</v>
      </c>
      <c r="D31" s="4">
        <v>3</v>
      </c>
      <c r="E31" s="5" t="s">
        <v>20</v>
      </c>
      <c r="F31" s="4">
        <v>2.9</v>
      </c>
      <c r="G31" s="6">
        <f t="shared" si="0"/>
        <v>123.28999999999999</v>
      </c>
      <c r="H31" s="7">
        <v>22.88</v>
      </c>
      <c r="I31" s="7">
        <v>100.41</v>
      </c>
      <c r="J31" s="13">
        <v>8475.294123610998</v>
      </c>
      <c r="K31" s="13">
        <v>10406.523379145503</v>
      </c>
      <c r="L31" s="13">
        <v>974430.8018953652</v>
      </c>
      <c r="M31" s="14"/>
      <c r="N31" s="15" t="s">
        <v>21</v>
      </c>
      <c r="O31" s="15"/>
      <c r="P31" s="16">
        <v>768475</v>
      </c>
      <c r="R31" s="8">
        <f>L31*0.927</f>
        <v>903297.3533570037</v>
      </c>
      <c r="S31">
        <f t="shared" si="1"/>
        <v>767802.7503534531</v>
      </c>
      <c r="T31">
        <f t="shared" si="2"/>
        <v>672.2496465469012</v>
      </c>
    </row>
    <row r="32" spans="1:20" ht="15.75">
      <c r="A32" s="4">
        <v>30</v>
      </c>
      <c r="B32" s="4">
        <v>23</v>
      </c>
      <c r="C32" s="4">
        <v>406</v>
      </c>
      <c r="D32" s="4">
        <v>4</v>
      </c>
      <c r="E32" s="5" t="s">
        <v>20</v>
      </c>
      <c r="F32" s="4">
        <v>2.9</v>
      </c>
      <c r="G32" s="6">
        <f t="shared" si="0"/>
        <v>123.28999999999999</v>
      </c>
      <c r="H32" s="7">
        <v>22.88</v>
      </c>
      <c r="I32" s="7">
        <v>100.41</v>
      </c>
      <c r="J32" s="13">
        <v>8475.294123610998</v>
      </c>
      <c r="K32" s="13">
        <v>10406.523379145503</v>
      </c>
      <c r="L32" s="13">
        <v>974430.8018953652</v>
      </c>
      <c r="M32" s="14"/>
      <c r="N32" s="15" t="s">
        <v>21</v>
      </c>
      <c r="O32" s="15"/>
      <c r="P32" s="16">
        <v>768710</v>
      </c>
      <c r="R32" s="8">
        <f>L32*0.928</f>
        <v>904271.784158899</v>
      </c>
      <c r="S32">
        <f t="shared" si="1"/>
        <v>768631.0165350641</v>
      </c>
      <c r="T32">
        <f t="shared" si="2"/>
        <v>78.98346493591089</v>
      </c>
    </row>
    <row r="33" spans="1:20" ht="15.75">
      <c r="A33" s="4">
        <v>31</v>
      </c>
      <c r="B33" s="4">
        <v>23</v>
      </c>
      <c r="C33" s="4">
        <v>706</v>
      </c>
      <c r="D33" s="4">
        <v>7</v>
      </c>
      <c r="E33" s="5" t="s">
        <v>20</v>
      </c>
      <c r="F33" s="4">
        <v>2.9</v>
      </c>
      <c r="G33" s="6">
        <f t="shared" si="0"/>
        <v>123.28999999999999</v>
      </c>
      <c r="H33" s="7">
        <v>22.88</v>
      </c>
      <c r="I33" s="7">
        <v>100.41</v>
      </c>
      <c r="J33" s="13">
        <v>8734.632026117282</v>
      </c>
      <c r="K33" s="13">
        <v>10724.955507419578</v>
      </c>
      <c r="L33" s="13">
        <v>1004247.6833646529</v>
      </c>
      <c r="M33" s="14"/>
      <c r="N33" s="15" t="s">
        <v>21</v>
      </c>
      <c r="O33" s="15"/>
      <c r="R33" s="17">
        <f>L33*1.22</f>
        <v>1225182.1737048766</v>
      </c>
      <c r="S33">
        <f t="shared" si="1"/>
        <v>1041404.847649145</v>
      </c>
      <c r="T33">
        <f t="shared" si="2"/>
        <v>-1041404.847649145</v>
      </c>
    </row>
    <row r="34" spans="1:20" ht="15.75">
      <c r="A34" s="4">
        <v>32</v>
      </c>
      <c r="B34" s="4">
        <v>23</v>
      </c>
      <c r="C34" s="4">
        <v>806</v>
      </c>
      <c r="D34" s="4">
        <v>8</v>
      </c>
      <c r="E34" s="5" t="s">
        <v>20</v>
      </c>
      <c r="F34" s="4">
        <v>2.9</v>
      </c>
      <c r="G34" s="6">
        <f t="shared" si="0"/>
        <v>123.28999999999999</v>
      </c>
      <c r="H34" s="7">
        <v>22.88</v>
      </c>
      <c r="I34" s="7">
        <v>100.41</v>
      </c>
      <c r="J34" s="13">
        <v>8630.891009003164</v>
      </c>
      <c r="K34" s="13">
        <v>10597.575465591077</v>
      </c>
      <c r="L34" s="13">
        <v>914248.5942497478</v>
      </c>
      <c r="M34" s="14"/>
      <c r="N34" s="15" t="s">
        <v>21</v>
      </c>
      <c r="O34" s="15"/>
      <c r="R34" s="17">
        <f>L34*1.22</f>
        <v>1115383.2849846922</v>
      </c>
      <c r="S34">
        <f t="shared" si="1"/>
        <v>948075.7922369883</v>
      </c>
      <c r="T34">
        <f t="shared" si="2"/>
        <v>-948075.7922369883</v>
      </c>
    </row>
    <row r="35" ht="14.25">
      <c r="R35" s="8">
        <f>SUM(R3:R34)</f>
        <v>29514859.19140742</v>
      </c>
    </row>
    <row r="36" ht="14.25">
      <c r="G36" s="8">
        <f>SUM(G3:G35)</f>
        <v>3888.809999999999</v>
      </c>
    </row>
    <row r="38" ht="14.25">
      <c r="R38">
        <f>R35/G36</f>
        <v>7589.689182913906</v>
      </c>
    </row>
    <row r="40" ht="14.25">
      <c r="J40">
        <v>7589.69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2022-10-14T06:21:43Z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A12E835F31DC4317BF12F2F3ED1E0695</vt:lpwstr>
  </property>
</Properties>
</file>