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<sst xmlns="http://schemas.openxmlformats.org/spreadsheetml/2006/main" count="64" uniqueCount="31">
  <si>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</si>
  <si>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</si>
  <si>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</si>
  <si>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</si>
  <si>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海伦源筑花园26、27、28号楼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</si>
  <si>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</si>
  <si>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</si>
  <si>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</si>
  <si>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</si>
  <si>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</si>
  <si>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</si>
  <si>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</si>
  <si>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</si>
  <si>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</si>
  <si>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</si>
  <si>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</si>
  <si>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</si>
  <si>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</si>
  <si>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</si>
  <si>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</si>
  <si>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</si>
  <si>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</si>
  <si>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</si>
  <si>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</si>
  <si>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本批销售住宅共6套，销售住宅总建筑面积：1190.77㎡，套内面积：1006.63㎡，分摊面积：184.15㎡，销售均价：7784.78元/㎡（建筑面积）、9208.90元/㎡（套内建筑面积）。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</si>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</sst>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2"/>
      <color indexed="4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1"/>
      <color theme="1"/>
      <name val="Times New Roman"/>
      <family val="1"/>
    </font>
    <font>
      <sz val="12"/>
      <color rgb="FF00B0F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7" borderId="0" applyNumberFormat="0" applyBorder="0" applyAlignment="0" applyProtection="0"/>
    <xf numFmtId="0" fontId="18" fillId="0" borderId="5" applyNumberFormat="0" applyFill="0" applyAlignment="0" applyProtection="0"/>
    <xf numFmtId="0" fontId="15" fillId="8" borderId="0" applyNumberFormat="0" applyBorder="0" applyAlignment="0" applyProtection="0"/>
    <xf numFmtId="0" fontId="24" fillId="4" borderId="6" applyNumberFormat="0" applyAlignment="0" applyProtection="0"/>
    <xf numFmtId="0" fontId="25" fillId="4" borderId="1" applyNumberFormat="0" applyAlignment="0" applyProtection="0"/>
    <xf numFmtId="0" fontId="26" fillId="9" borderId="7" applyNumberFormat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7" fontId="3" fillId="18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18" borderId="0" xfId="0" applyNumberFormat="1" applyFill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76" fontId="0" fillId="0" borderId="16" xfId="0" applyNumberForma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8023;&#20262;&#22561;\&#24037;&#20316;\&#29572;&#30495;&#39033;&#30446;\&#20215;&#26684;&#22791;&#26696;\2022&#24180;\&#29572;&#30495;&#39033;&#30446;2022&#24180;5&#26376;&#22791;&#26696;&#20215;&#35843;&#25972;&#20215;&#34920;&#26126;&#32454;(1)\&#35843;&#25972;&#21518;\&#36865;&#21457;&#25913;\&#38468;&#20214;2(&#28165;&#36828;&#24066;&#26032;&#24314;&#21830;&#21697;&#20303;&#25151;&#38144;&#21806;&#20215;&#26684;&#22791;&#26696;&#34920;&#65289;26-28#20220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1"/>
      <sheetName val="Sheet2"/>
      <sheetName val="Sheet3"/>
    </sheetNames>
    <sheetDataSet>
      <sheetData sheetId="0">
        <row r="17">
          <cell r="J17">
            <v>10566.517935605283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3.875" style="21" customWidth="1"/>
    <col min="2" max="3" width="7.875" style="21" customWidth="1"/>
    <col min="4" max="4" width="6.375" style="21" customWidth="1"/>
    <col min="5" max="5" width="9.125" style="21" customWidth="1"/>
    <col min="6" max="6" width="5.625" style="21" customWidth="1"/>
    <col min="7" max="7" width="9.625" style="21" customWidth="1"/>
    <col min="8" max="8" width="10.375" style="22" bestFit="1" customWidth="1"/>
    <col min="9" max="9" width="9.625" style="21" customWidth="1"/>
    <col min="10" max="10" width="10.625" style="22" customWidth="1"/>
    <col min="11" max="12" width="11.125" style="22" customWidth="1"/>
    <col min="13" max="13" width="9.875" style="21" customWidth="1"/>
    <col min="14" max="14" width="8.75390625" style="21" customWidth="1"/>
    <col min="15" max="15" width="7.625" style="21" customWidth="1"/>
    <col min="16" max="17" width="9.00390625" style="21" hidden="1" customWidth="1"/>
    <col min="18" max="18" width="13.875" style="21" hidden="1" customWidth="1"/>
    <col min="19" max="20" width="9.00390625" style="21" hidden="1" customWidth="1"/>
    <col min="21" max="21" width="12.625" style="21" hidden="1" customWidth="1"/>
    <col min="22" max="24" width="12.625" style="21" bestFit="1" customWidth="1"/>
    <col min="25" max="16384" width="9.00390625" style="21" customWidth="1"/>
  </cols>
  <sheetData>
    <row r="1" spans="1:2" ht="20.25">
      <c r="A1" s="23" t="s">
        <v>0</v>
      </c>
      <c r="B1" s="23"/>
    </row>
    <row r="2" spans="1:15" ht="25.5">
      <c r="A2" s="24" t="s">
        <v>1</v>
      </c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4"/>
      <c r="N2" s="24"/>
      <c r="O2" s="24"/>
    </row>
    <row r="3" spans="1:15" ht="14.25">
      <c r="A3" s="26" t="s">
        <v>2</v>
      </c>
      <c r="B3" s="26"/>
      <c r="C3" s="26"/>
      <c r="D3" s="26"/>
      <c r="E3" s="26"/>
      <c r="F3" s="26"/>
      <c r="G3" s="26"/>
      <c r="H3" s="27"/>
      <c r="I3" s="26" t="s">
        <v>3</v>
      </c>
      <c r="K3" s="26" t="s">
        <v>4</v>
      </c>
      <c r="M3" s="46"/>
      <c r="N3" s="47"/>
      <c r="O3" s="47"/>
    </row>
    <row r="4" spans="1:15" ht="14.25">
      <c r="A4" s="28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4" t="s">
        <v>12</v>
      </c>
      <c r="I4" s="10" t="s">
        <v>13</v>
      </c>
      <c r="J4" s="4" t="s">
        <v>14</v>
      </c>
      <c r="K4" s="4" t="s">
        <v>15</v>
      </c>
      <c r="L4" s="48" t="s">
        <v>16</v>
      </c>
      <c r="M4" s="10" t="s">
        <v>17</v>
      </c>
      <c r="N4" s="3" t="s">
        <v>18</v>
      </c>
      <c r="O4" s="28" t="s">
        <v>19</v>
      </c>
    </row>
    <row r="5" spans="1:15" ht="14.25">
      <c r="A5" s="28"/>
      <c r="B5" s="3"/>
      <c r="C5" s="3"/>
      <c r="D5" s="3"/>
      <c r="E5" s="3"/>
      <c r="F5" s="3"/>
      <c r="G5" s="3"/>
      <c r="H5" s="4"/>
      <c r="I5" s="13"/>
      <c r="J5" s="4"/>
      <c r="K5" s="4"/>
      <c r="L5" s="49"/>
      <c r="M5" s="13"/>
      <c r="N5" s="3"/>
      <c r="O5" s="28"/>
    </row>
    <row r="6" spans="1:19" s="20" customFormat="1" ht="15.75">
      <c r="A6" s="29">
        <v>1</v>
      </c>
      <c r="B6" s="29">
        <v>26</v>
      </c>
      <c r="C6" s="29">
        <v>102</v>
      </c>
      <c r="D6" s="29">
        <v>1</v>
      </c>
      <c r="E6" s="30" t="s">
        <v>20</v>
      </c>
      <c r="F6" s="29">
        <v>3</v>
      </c>
      <c r="G6" s="7">
        <v>236.2685</v>
      </c>
      <c r="H6" s="8">
        <v>34.4775</v>
      </c>
      <c r="I6" s="8">
        <v>201.791</v>
      </c>
      <c r="J6" s="7">
        <f>L6/G6</f>
        <v>8173.987645411894</v>
      </c>
      <c r="K6" s="7">
        <f>L6/I6</f>
        <v>9570.574505304994</v>
      </c>
      <c r="L6" s="7">
        <v>1931255.8</v>
      </c>
      <c r="M6" s="7"/>
      <c r="N6" s="50" t="s">
        <v>21</v>
      </c>
      <c r="O6" s="51"/>
      <c r="R6" s="57">
        <f>L6*1.017</f>
        <v>1964087.1486</v>
      </c>
      <c r="S6" s="20">
        <f aca="true" t="shared" si="0" ref="S6:S11">R6/G6</f>
        <v>8312.945435383896</v>
      </c>
    </row>
    <row r="7" spans="1:19" s="20" customFormat="1" ht="15.75">
      <c r="A7" s="29">
        <v>2</v>
      </c>
      <c r="B7" s="29">
        <v>26</v>
      </c>
      <c r="C7" s="29">
        <v>202</v>
      </c>
      <c r="D7" s="29">
        <v>2</v>
      </c>
      <c r="E7" s="30" t="s">
        <v>20</v>
      </c>
      <c r="F7" s="29">
        <v>3</v>
      </c>
      <c r="G7" s="7">
        <v>239.4345</v>
      </c>
      <c r="H7" s="8">
        <v>34.9395</v>
      </c>
      <c r="I7" s="8">
        <v>204.495</v>
      </c>
      <c r="J7" s="7">
        <f aca="true" t="shared" si="1" ref="J7:J12">L7/G7</f>
        <v>8167.367944051504</v>
      </c>
      <c r="K7" s="7">
        <f aca="true" t="shared" si="2" ref="K7:K12">L7/I7</f>
        <v>9562.823834323577</v>
      </c>
      <c r="L7" s="7">
        <v>1955549.66</v>
      </c>
      <c r="M7" s="7"/>
      <c r="N7" s="50" t="s">
        <v>21</v>
      </c>
      <c r="O7" s="52"/>
      <c r="R7" s="57">
        <f>L7*1.022</f>
        <v>1998571.7525199999</v>
      </c>
      <c r="S7" s="20">
        <f t="shared" si="0"/>
        <v>8347.050038820636</v>
      </c>
    </row>
    <row r="8" spans="1:19" s="20" customFormat="1" ht="15.75">
      <c r="A8" s="29">
        <v>3</v>
      </c>
      <c r="B8" s="29">
        <v>26</v>
      </c>
      <c r="C8" s="29">
        <v>302</v>
      </c>
      <c r="D8" s="29">
        <v>3</v>
      </c>
      <c r="E8" s="30" t="s">
        <v>22</v>
      </c>
      <c r="F8" s="29">
        <v>3</v>
      </c>
      <c r="G8" s="7">
        <v>203.5653</v>
      </c>
      <c r="H8" s="8">
        <v>29.7053</v>
      </c>
      <c r="I8" s="8">
        <v>173.86</v>
      </c>
      <c r="J8" s="7">
        <f t="shared" si="1"/>
        <v>8160.4202680908775</v>
      </c>
      <c r="K8" s="7">
        <f t="shared" si="2"/>
        <v>9554.689980444035</v>
      </c>
      <c r="L8" s="7">
        <v>1661178.4</v>
      </c>
      <c r="M8" s="7"/>
      <c r="N8" s="50" t="s">
        <v>21</v>
      </c>
      <c r="O8" s="52"/>
      <c r="R8" s="57">
        <f>L8*1.021</f>
        <v>1696063.1463999997</v>
      </c>
      <c r="S8" s="20">
        <f t="shared" si="0"/>
        <v>8331.789093720785</v>
      </c>
    </row>
    <row r="9" spans="1:19" s="20" customFormat="1" ht="15.75">
      <c r="A9" s="29">
        <v>4</v>
      </c>
      <c r="B9" s="29">
        <v>27</v>
      </c>
      <c r="C9" s="29">
        <v>202</v>
      </c>
      <c r="D9" s="29">
        <v>2</v>
      </c>
      <c r="E9" s="30" t="s">
        <v>20</v>
      </c>
      <c r="F9" s="29">
        <v>3</v>
      </c>
      <c r="G9" s="7">
        <v>170.4859</v>
      </c>
      <c r="H9" s="8">
        <v>28.3259</v>
      </c>
      <c r="I9" s="8">
        <v>142.16</v>
      </c>
      <c r="J9" s="7">
        <f t="shared" si="1"/>
        <v>8152.48369513256</v>
      </c>
      <c r="K9" s="53">
        <f t="shared" si="2"/>
        <v>9776.89589195273</v>
      </c>
      <c r="L9" s="7">
        <v>1389883.52</v>
      </c>
      <c r="M9" s="7"/>
      <c r="N9" s="50" t="s">
        <v>21</v>
      </c>
      <c r="O9" s="52"/>
      <c r="R9" s="57">
        <f>L9*1.02</f>
        <v>1417681.1904</v>
      </c>
      <c r="S9" s="20">
        <f t="shared" si="0"/>
        <v>8315.53336903521</v>
      </c>
    </row>
    <row r="10" spans="1:19" s="20" customFormat="1" ht="15.75">
      <c r="A10" s="29">
        <v>5</v>
      </c>
      <c r="B10" s="29">
        <v>28</v>
      </c>
      <c r="C10" s="29">
        <v>201</v>
      </c>
      <c r="D10" s="29">
        <v>2</v>
      </c>
      <c r="E10" s="30" t="s">
        <v>20</v>
      </c>
      <c r="F10" s="29">
        <v>3</v>
      </c>
      <c r="G10" s="7">
        <v>170.51</v>
      </c>
      <c r="H10" s="8">
        <v>28.35</v>
      </c>
      <c r="I10" s="8">
        <v>142.16</v>
      </c>
      <c r="J10" s="7">
        <f t="shared" si="1"/>
        <v>5525.561609289778</v>
      </c>
      <c r="K10" s="53">
        <f t="shared" si="2"/>
        <v>6627.48670512099</v>
      </c>
      <c r="L10" s="7">
        <v>942163.51</v>
      </c>
      <c r="M10" s="7"/>
      <c r="N10" s="50" t="s">
        <v>21</v>
      </c>
      <c r="O10" s="52"/>
      <c r="R10" s="57">
        <f>L10*1.022</f>
        <v>962891.10722</v>
      </c>
      <c r="S10" s="20">
        <f t="shared" si="0"/>
        <v>5647.123964694153</v>
      </c>
    </row>
    <row r="11" spans="1:20" s="20" customFormat="1" ht="15.75">
      <c r="A11" s="29">
        <v>6</v>
      </c>
      <c r="B11" s="29">
        <v>28</v>
      </c>
      <c r="C11" s="29">
        <v>202</v>
      </c>
      <c r="D11" s="29">
        <v>2</v>
      </c>
      <c r="E11" s="30" t="s">
        <v>20</v>
      </c>
      <c r="F11" s="29">
        <v>3</v>
      </c>
      <c r="G11" s="7">
        <v>170.51</v>
      </c>
      <c r="H11" s="8">
        <v>28.35</v>
      </c>
      <c r="I11" s="8">
        <v>142.16</v>
      </c>
      <c r="J11" s="7">
        <f t="shared" si="1"/>
        <v>8151.3314175121695</v>
      </c>
      <c r="K11" s="53">
        <f t="shared" si="2"/>
        <v>9776.89589195273</v>
      </c>
      <c r="L11" s="7">
        <v>1389883.52</v>
      </c>
      <c r="M11" s="7"/>
      <c r="N11" s="50" t="s">
        <v>21</v>
      </c>
      <c r="O11" s="52"/>
      <c r="Q11" s="58">
        <v>929306</v>
      </c>
      <c r="R11" s="59">
        <f>Q11/0.85</f>
        <v>1093301.1764705882</v>
      </c>
      <c r="S11" s="20">
        <f t="shared" si="0"/>
        <v>6411.947548358386</v>
      </c>
      <c r="T11" s="20">
        <f>S6/S11</f>
        <v>1.2964774544221298</v>
      </c>
    </row>
    <row r="12" spans="1:21" s="20" customFormat="1" ht="15">
      <c r="A12" s="31" t="s">
        <v>23</v>
      </c>
      <c r="B12" s="32"/>
      <c r="C12" s="32"/>
      <c r="D12" s="32"/>
      <c r="E12" s="32"/>
      <c r="F12" s="33"/>
      <c r="G12" s="34">
        <f>SUM(G6:G11)</f>
        <v>1190.7741999999998</v>
      </c>
      <c r="H12" s="34">
        <f>SUM(H6:H11)</f>
        <v>184.1482</v>
      </c>
      <c r="I12" s="34">
        <f>SUM(I6:I11)</f>
        <v>1006.6259999999999</v>
      </c>
      <c r="J12" s="7">
        <f t="shared" si="1"/>
        <v>7784.779356153333</v>
      </c>
      <c r="K12" s="34">
        <f t="shared" si="2"/>
        <v>9208.896263358984</v>
      </c>
      <c r="L12" s="34">
        <f>SUM(L6:L11)</f>
        <v>9269914.409999998</v>
      </c>
      <c r="M12" s="34"/>
      <c r="N12" s="50"/>
      <c r="O12" s="54"/>
      <c r="U12" s="20">
        <v>10038.77</v>
      </c>
    </row>
    <row r="13" spans="1:21" s="20" customFormat="1" ht="33" customHeight="1">
      <c r="A13" s="35" t="s">
        <v>24</v>
      </c>
      <c r="B13" s="36"/>
      <c r="C13" s="36"/>
      <c r="D13" s="36"/>
      <c r="E13" s="36"/>
      <c r="F13" s="36"/>
      <c r="G13" s="36"/>
      <c r="H13" s="37"/>
      <c r="I13" s="36"/>
      <c r="J13" s="37"/>
      <c r="K13" s="37"/>
      <c r="L13" s="37"/>
      <c r="M13" s="36"/>
      <c r="N13" s="36"/>
      <c r="O13" s="55"/>
      <c r="P13" s="20">
        <f>9589.93*0.95</f>
        <v>9110.4335</v>
      </c>
      <c r="R13" s="57">
        <f>SUM(R6:R11)</f>
        <v>9132595.521610588</v>
      </c>
      <c r="U13" s="20">
        <f>'[2]附件2'!$J$17*0.95</f>
        <v>10038.192038825018</v>
      </c>
    </row>
    <row r="14" spans="1:18" s="20" customFormat="1" ht="64.5" customHeight="1">
      <c r="A14" s="38" t="s">
        <v>25</v>
      </c>
      <c r="B14" s="39"/>
      <c r="C14" s="39"/>
      <c r="D14" s="39"/>
      <c r="E14" s="39"/>
      <c r="F14" s="39"/>
      <c r="G14" s="39"/>
      <c r="H14" s="40"/>
      <c r="I14" s="39"/>
      <c r="J14" s="40"/>
      <c r="K14" s="40"/>
      <c r="L14" s="40"/>
      <c r="M14" s="39"/>
      <c r="N14" s="39"/>
      <c r="O14" s="39"/>
      <c r="R14" s="20">
        <f>R13/G12</f>
        <v>7669.460357480528</v>
      </c>
    </row>
    <row r="15" spans="1:15" s="20" customFormat="1" ht="14.25">
      <c r="A15" s="41" t="s">
        <v>26</v>
      </c>
      <c r="B15" s="41"/>
      <c r="C15" s="41"/>
      <c r="D15" s="41"/>
      <c r="E15" s="41"/>
      <c r="F15" s="41"/>
      <c r="G15" s="41"/>
      <c r="H15" s="42"/>
      <c r="I15" s="41"/>
      <c r="J15" s="42"/>
      <c r="M15" s="41"/>
      <c r="N15" s="43"/>
      <c r="O15" s="43"/>
    </row>
    <row r="16" spans="1:15" s="20" customFormat="1" ht="14.25">
      <c r="A16" s="41" t="s">
        <v>27</v>
      </c>
      <c r="B16" s="41"/>
      <c r="C16" s="41"/>
      <c r="D16" s="41"/>
      <c r="E16" s="41"/>
      <c r="F16" s="43"/>
      <c r="G16" s="43"/>
      <c r="H16" s="44"/>
      <c r="I16" s="43"/>
      <c r="J16" s="44"/>
      <c r="K16" s="46" t="s">
        <v>28</v>
      </c>
      <c r="L16" s="56"/>
      <c r="M16" s="41"/>
      <c r="N16" s="43"/>
      <c r="O16" s="43"/>
    </row>
    <row r="17" spans="1:12" s="20" customFormat="1" ht="14.25">
      <c r="A17" s="41" t="s">
        <v>29</v>
      </c>
      <c r="B17" s="41"/>
      <c r="C17" s="41"/>
      <c r="D17" s="41"/>
      <c r="E17" s="41"/>
      <c r="H17" s="45"/>
      <c r="J17" s="45"/>
      <c r="K17" s="46" t="s">
        <v>30</v>
      </c>
      <c r="L17" s="56"/>
    </row>
    <row r="18" spans="8:12" s="20" customFormat="1" ht="14.25">
      <c r="H18" s="45"/>
      <c r="J18" s="45"/>
      <c r="K18" s="45"/>
      <c r="L18" s="45"/>
    </row>
    <row r="19" spans="8:12" s="20" customFormat="1" ht="14.25">
      <c r="H19" s="45"/>
      <c r="J19" s="45"/>
      <c r="K19" s="45"/>
      <c r="L19" s="45"/>
    </row>
    <row r="20" spans="8:12" s="20" customFormat="1" ht="14.25">
      <c r="H20" s="45"/>
      <c r="J20" s="45"/>
      <c r="K20" s="45"/>
      <c r="L20" s="45"/>
    </row>
    <row r="21" spans="8:12" s="20" customFormat="1" ht="14.25">
      <c r="H21" s="45"/>
      <c r="J21" s="45"/>
      <c r="K21" s="45"/>
      <c r="L21" s="45"/>
    </row>
    <row r="22" spans="8:12" s="20" customFormat="1" ht="14.25">
      <c r="H22" s="45"/>
      <c r="J22" s="45"/>
      <c r="K22" s="45"/>
      <c r="L22" s="45"/>
    </row>
    <row r="23" spans="8:12" s="20" customFormat="1" ht="14.25">
      <c r="H23" s="45"/>
      <c r="J23" s="45"/>
      <c r="K23" s="45"/>
      <c r="L23" s="45"/>
    </row>
    <row r="24" spans="8:12" s="20" customFormat="1" ht="14.25">
      <c r="H24" s="45"/>
      <c r="J24" s="45"/>
      <c r="K24" s="45"/>
      <c r="L24" s="45"/>
    </row>
    <row r="25" spans="8:12" s="20" customFormat="1" ht="14.25">
      <c r="H25" s="45"/>
      <c r="J25" s="45"/>
      <c r="K25" s="45"/>
      <c r="L25" s="45"/>
    </row>
    <row r="26" spans="8:12" s="20" customFormat="1" ht="14.25">
      <c r="H26" s="45"/>
      <c r="J26" s="45"/>
      <c r="K26" s="45"/>
      <c r="L26" s="45"/>
    </row>
  </sheetData>
  <sheetProtection/>
  <mergeCells count="24">
    <mergeCell ref="A1:B1"/>
    <mergeCell ref="A2:O2"/>
    <mergeCell ref="A12:F12"/>
    <mergeCell ref="A13:O13"/>
    <mergeCell ref="A14:O14"/>
    <mergeCell ref="A15:E15"/>
    <mergeCell ref="A16:E16"/>
    <mergeCell ref="A17:E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1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A13" sqref="A13:O13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9">
        <f>F38*0.85</f>
        <v>8685.087109353672</v>
      </c>
      <c r="G39">
        <f>G38*0.85</f>
        <v>7411.032753885987</v>
      </c>
      <c r="H39" s="19">
        <f>H38*0.85</f>
        <v>8295.03275388599</v>
      </c>
      <c r="I39">
        <f>I38*0.85</f>
        <v>7040.481116191688</v>
      </c>
      <c r="J39" s="19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">
      <selection activeCell="A13" sqref="A13:O13"/>
    </sheetView>
  </sheetViews>
  <sheetFormatPr defaultColWidth="9.00390625" defaultRowHeight="14.25"/>
  <cols>
    <col min="4" max="6" width="9.00390625" style="0" customWidth="1"/>
    <col min="7" max="7" width="9.50390625" style="0" customWidth="1"/>
    <col min="8" max="8" width="10.875" style="0" customWidth="1"/>
    <col min="9" max="9" width="10.50390625" style="0" customWidth="1"/>
    <col min="10" max="10" width="11.875" style="0" customWidth="1"/>
    <col min="11" max="11" width="13.625" style="0" customWidth="1"/>
    <col min="12" max="12" width="16.00390625" style="0" customWidth="1"/>
    <col min="13" max="13" width="13.875" style="0" bestFit="1" customWidth="1"/>
  </cols>
  <sheetData>
    <row r="1" spans="1:12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4" t="s">
        <v>12</v>
      </c>
      <c r="I1" s="10" t="s">
        <v>13</v>
      </c>
      <c r="J1" s="11" t="s">
        <v>14</v>
      </c>
      <c r="K1" s="11" t="s">
        <v>15</v>
      </c>
      <c r="L1" s="12" t="s">
        <v>16</v>
      </c>
    </row>
    <row r="2" spans="1:12" ht="22.5" customHeight="1">
      <c r="A2" s="1"/>
      <c r="B2" s="2"/>
      <c r="C2" s="2"/>
      <c r="D2" s="2"/>
      <c r="E2" s="2"/>
      <c r="F2" s="2"/>
      <c r="G2" s="3"/>
      <c r="H2" s="4"/>
      <c r="I2" s="13"/>
      <c r="J2" s="11"/>
      <c r="K2" s="11"/>
      <c r="L2" s="14"/>
    </row>
    <row r="3" spans="1:16" ht="15.75">
      <c r="A3" s="5">
        <v>1</v>
      </c>
      <c r="B3" s="5">
        <v>26</v>
      </c>
      <c r="C3" s="5">
        <v>102</v>
      </c>
      <c r="D3" s="5">
        <v>1</v>
      </c>
      <c r="E3" s="6" t="s">
        <v>20</v>
      </c>
      <c r="F3" s="5">
        <v>3</v>
      </c>
      <c r="G3" s="7">
        <v>236.2685</v>
      </c>
      <c r="H3" s="8">
        <v>34.4775</v>
      </c>
      <c r="I3" s="8">
        <v>201.791</v>
      </c>
      <c r="J3" s="15">
        <f>M3/G3</f>
        <v>11856.419708932845</v>
      </c>
      <c r="K3" s="16">
        <f>L3/I3</f>
        <v>13677.02226561145</v>
      </c>
      <c r="L3" s="15">
        <v>2759900</v>
      </c>
      <c r="M3" s="17">
        <f>L3*1.015</f>
        <v>2801298.4999999995</v>
      </c>
      <c r="O3">
        <f>M3/G3</f>
        <v>11856.419708932845</v>
      </c>
      <c r="P3">
        <v>0.95</v>
      </c>
    </row>
    <row r="4" spans="1:15" ht="15.75">
      <c r="A4" s="5">
        <v>2</v>
      </c>
      <c r="B4" s="5">
        <v>26</v>
      </c>
      <c r="C4" s="5">
        <v>201</v>
      </c>
      <c r="D4" s="5">
        <v>2</v>
      </c>
      <c r="E4" s="6" t="s">
        <v>20</v>
      </c>
      <c r="F4" s="5">
        <v>3</v>
      </c>
      <c r="G4" s="7">
        <v>166.4491</v>
      </c>
      <c r="H4" s="8">
        <v>24.2891</v>
      </c>
      <c r="I4" s="8">
        <v>142.16</v>
      </c>
      <c r="J4" s="15">
        <f aca="true" t="shared" si="0" ref="J4:J14">M4/G4</f>
        <v>12993.900237369864</v>
      </c>
      <c r="K4" s="16">
        <f aca="true" t="shared" si="1" ref="K4:K14">L4/I4</f>
        <v>15214.005346088914</v>
      </c>
      <c r="L4" s="15">
        <v>2162823</v>
      </c>
      <c r="M4" s="17">
        <f aca="true" t="shared" si="2" ref="M4:M14">L4</f>
        <v>2162823</v>
      </c>
      <c r="O4">
        <f aca="true" t="shared" si="3" ref="O4:O14">M4/G4</f>
        <v>12993.900237369864</v>
      </c>
    </row>
    <row r="5" spans="1:15" ht="15.75">
      <c r="A5" s="5">
        <v>3</v>
      </c>
      <c r="B5" s="5">
        <v>26</v>
      </c>
      <c r="C5" s="5">
        <v>202</v>
      </c>
      <c r="D5" s="5">
        <v>2</v>
      </c>
      <c r="E5" s="6" t="s">
        <v>20</v>
      </c>
      <c r="F5" s="5">
        <v>3</v>
      </c>
      <c r="G5" s="7">
        <v>239.4345</v>
      </c>
      <c r="H5" s="8">
        <v>34.9395</v>
      </c>
      <c r="I5" s="8">
        <v>204.495</v>
      </c>
      <c r="J5" s="15">
        <f t="shared" si="0"/>
        <v>10793.065744493797</v>
      </c>
      <c r="K5" s="16">
        <f t="shared" si="1"/>
        <v>11921.831829629085</v>
      </c>
      <c r="L5" s="15">
        <v>2437955</v>
      </c>
      <c r="M5" s="17">
        <f>L5*1.06</f>
        <v>2584232.3000000003</v>
      </c>
      <c r="O5">
        <f t="shared" si="3"/>
        <v>10793.065744493797</v>
      </c>
    </row>
    <row r="6" spans="1:15" ht="15.75">
      <c r="A6" s="5">
        <v>4</v>
      </c>
      <c r="B6" s="5">
        <v>26</v>
      </c>
      <c r="C6" s="5">
        <v>302</v>
      </c>
      <c r="D6" s="5">
        <v>3</v>
      </c>
      <c r="E6" s="6" t="s">
        <v>22</v>
      </c>
      <c r="F6" s="5">
        <v>3</v>
      </c>
      <c r="G6" s="7">
        <v>203.5653</v>
      </c>
      <c r="H6" s="8">
        <v>29.7053</v>
      </c>
      <c r="I6" s="8">
        <v>173.86</v>
      </c>
      <c r="J6" s="15">
        <f t="shared" si="0"/>
        <v>12202.693681093977</v>
      </c>
      <c r="K6" s="16">
        <f t="shared" si="1"/>
        <v>14287.61647302427</v>
      </c>
      <c r="L6" s="15">
        <v>2484045</v>
      </c>
      <c r="M6" s="17">
        <f t="shared" si="2"/>
        <v>2484045</v>
      </c>
      <c r="O6">
        <f t="shared" si="3"/>
        <v>12202.693681093977</v>
      </c>
    </row>
    <row r="7" spans="1:15" ht="15.75">
      <c r="A7" s="5">
        <v>5</v>
      </c>
      <c r="B7" s="5">
        <v>27</v>
      </c>
      <c r="C7" s="5">
        <v>101</v>
      </c>
      <c r="D7" s="5">
        <v>1</v>
      </c>
      <c r="E7" s="6" t="s">
        <v>20</v>
      </c>
      <c r="F7" s="5">
        <v>3</v>
      </c>
      <c r="G7" s="7">
        <v>154.176</v>
      </c>
      <c r="H7" s="8">
        <v>25.616</v>
      </c>
      <c r="I7" s="8">
        <v>128.56</v>
      </c>
      <c r="J7" s="15">
        <f t="shared" si="0"/>
        <v>15704.311955168121</v>
      </c>
      <c r="K7" s="15">
        <f t="shared" si="1"/>
        <v>18833.447417548225</v>
      </c>
      <c r="L7" s="15">
        <v>2421228</v>
      </c>
      <c r="M7" s="17">
        <f t="shared" si="2"/>
        <v>2421228</v>
      </c>
      <c r="O7">
        <f t="shared" si="3"/>
        <v>15704.311955168121</v>
      </c>
    </row>
    <row r="8" spans="1:15" ht="15.75">
      <c r="A8" s="5">
        <v>6</v>
      </c>
      <c r="B8" s="5">
        <v>27</v>
      </c>
      <c r="C8" s="5">
        <v>102</v>
      </c>
      <c r="D8" s="5">
        <v>1</v>
      </c>
      <c r="E8" s="6" t="s">
        <v>20</v>
      </c>
      <c r="F8" s="5">
        <v>3</v>
      </c>
      <c r="G8" s="7">
        <v>154.176</v>
      </c>
      <c r="H8" s="8">
        <v>25.616</v>
      </c>
      <c r="I8" s="8">
        <v>128.56</v>
      </c>
      <c r="J8" s="16">
        <f t="shared" si="0"/>
        <v>15698.208540888336</v>
      </c>
      <c r="K8" s="16">
        <f t="shared" si="1"/>
        <v>18826.127878033603</v>
      </c>
      <c r="L8" s="16">
        <v>2420287</v>
      </c>
      <c r="M8" s="17">
        <f>L8*1</f>
        <v>2420287</v>
      </c>
      <c r="O8">
        <f t="shared" si="3"/>
        <v>15698.208540888336</v>
      </c>
    </row>
    <row r="9" spans="1:15" ht="15.75">
      <c r="A9" s="5">
        <v>7</v>
      </c>
      <c r="B9" s="5">
        <v>27</v>
      </c>
      <c r="C9" s="5">
        <v>201</v>
      </c>
      <c r="D9" s="5">
        <v>2</v>
      </c>
      <c r="E9" s="6" t="s">
        <v>20</v>
      </c>
      <c r="F9" s="5">
        <v>3</v>
      </c>
      <c r="G9" s="7">
        <v>170.4859</v>
      </c>
      <c r="H9" s="8">
        <v>28.3259</v>
      </c>
      <c r="I9" s="8">
        <v>142.16</v>
      </c>
      <c r="J9" s="15">
        <f t="shared" si="0"/>
        <v>12917.54919321774</v>
      </c>
      <c r="K9" s="16">
        <f t="shared" si="1"/>
        <v>15491.418120427688</v>
      </c>
      <c r="L9" s="15">
        <v>2202260</v>
      </c>
      <c r="M9" s="17">
        <f t="shared" si="2"/>
        <v>2202260</v>
      </c>
      <c r="O9">
        <f t="shared" si="3"/>
        <v>12917.54919321774</v>
      </c>
    </row>
    <row r="10" spans="1:15" ht="15.75">
      <c r="A10" s="5">
        <v>8</v>
      </c>
      <c r="B10" s="5">
        <v>27</v>
      </c>
      <c r="C10" s="5">
        <v>202</v>
      </c>
      <c r="D10" s="5">
        <v>2</v>
      </c>
      <c r="E10" s="6" t="s">
        <v>20</v>
      </c>
      <c r="F10" s="5">
        <v>3</v>
      </c>
      <c r="G10" s="7">
        <v>170.4859</v>
      </c>
      <c r="H10" s="8">
        <v>28.3259</v>
      </c>
      <c r="I10" s="8">
        <v>142.16</v>
      </c>
      <c r="J10" s="15">
        <f t="shared" si="0"/>
        <v>12913.261448600735</v>
      </c>
      <c r="K10" s="16">
        <f t="shared" si="1"/>
        <v>15486.276027011818</v>
      </c>
      <c r="L10" s="15">
        <v>2201529</v>
      </c>
      <c r="M10" s="17">
        <f t="shared" si="2"/>
        <v>2201529</v>
      </c>
      <c r="O10">
        <f t="shared" si="3"/>
        <v>12913.261448600735</v>
      </c>
    </row>
    <row r="11" spans="1:15" ht="15.75">
      <c r="A11" s="5">
        <v>9</v>
      </c>
      <c r="B11" s="5">
        <v>27</v>
      </c>
      <c r="C11" s="5">
        <v>301</v>
      </c>
      <c r="D11" s="5">
        <v>3</v>
      </c>
      <c r="E11" s="6" t="s">
        <v>22</v>
      </c>
      <c r="F11" s="5">
        <v>3</v>
      </c>
      <c r="G11" s="7">
        <v>143.4067</v>
      </c>
      <c r="H11" s="8">
        <v>23.8267</v>
      </c>
      <c r="I11" s="8">
        <v>119.58</v>
      </c>
      <c r="J11" s="15">
        <f t="shared" si="0"/>
        <v>14172.517741500224</v>
      </c>
      <c r="K11" s="16">
        <f t="shared" si="1"/>
        <v>18884.930590399734</v>
      </c>
      <c r="L11" s="15">
        <v>2258260</v>
      </c>
      <c r="M11" s="17">
        <f>L11*0.9</f>
        <v>2032434</v>
      </c>
      <c r="O11">
        <f t="shared" si="3"/>
        <v>14172.517741500224</v>
      </c>
    </row>
    <row r="12" spans="1:17" ht="15.75">
      <c r="A12" s="5">
        <v>10</v>
      </c>
      <c r="B12" s="5">
        <v>28</v>
      </c>
      <c r="C12" s="5">
        <v>201</v>
      </c>
      <c r="D12" s="5">
        <v>2</v>
      </c>
      <c r="E12" s="6" t="s">
        <v>20</v>
      </c>
      <c r="F12" s="5">
        <v>3</v>
      </c>
      <c r="G12" s="7">
        <v>170.51</v>
      </c>
      <c r="H12" s="8">
        <v>28.35</v>
      </c>
      <c r="I12" s="8">
        <v>142.16</v>
      </c>
      <c r="J12" s="16">
        <f t="shared" si="0"/>
        <v>11169.507946747992</v>
      </c>
      <c r="K12" s="16">
        <f t="shared" si="1"/>
        <v>16746.208497467644</v>
      </c>
      <c r="L12" s="7">
        <v>2380641</v>
      </c>
      <c r="M12" s="17">
        <f>L12*0.8</f>
        <v>1904512.8</v>
      </c>
      <c r="N12">
        <f>M12*0.85</f>
        <v>1618835.88</v>
      </c>
      <c r="O12">
        <f t="shared" si="3"/>
        <v>11169.507946747992</v>
      </c>
      <c r="P12">
        <v>1313746</v>
      </c>
      <c r="Q12">
        <f>N12-P12</f>
        <v>305089.8799999999</v>
      </c>
    </row>
    <row r="13" spans="1:17" ht="15.75">
      <c r="A13" s="5">
        <v>11</v>
      </c>
      <c r="B13" s="5">
        <v>28</v>
      </c>
      <c r="C13" s="5">
        <v>202</v>
      </c>
      <c r="D13" s="5">
        <v>2</v>
      </c>
      <c r="E13" s="6" t="s">
        <v>20</v>
      </c>
      <c r="F13" s="5">
        <v>3</v>
      </c>
      <c r="G13" s="7">
        <v>170.51</v>
      </c>
      <c r="H13" s="8">
        <v>28.35</v>
      </c>
      <c r="I13" s="8">
        <v>142.16</v>
      </c>
      <c r="J13" s="16">
        <f t="shared" si="0"/>
        <v>11109.151252125976</v>
      </c>
      <c r="K13" s="16">
        <f t="shared" si="1"/>
        <v>15493.690208216094</v>
      </c>
      <c r="L13" s="7">
        <v>2202583</v>
      </c>
      <c r="M13" s="17">
        <f>L13*0.86</f>
        <v>1894221.38</v>
      </c>
      <c r="N13">
        <f>M13*0.85</f>
        <v>1610088.173</v>
      </c>
      <c r="O13">
        <f t="shared" si="3"/>
        <v>11109.151252125976</v>
      </c>
      <c r="P13">
        <v>1262849</v>
      </c>
      <c r="Q13">
        <f>N13-P13</f>
        <v>347239.17299999995</v>
      </c>
    </row>
    <row r="14" spans="1:17" ht="15.75">
      <c r="A14" s="5">
        <v>12</v>
      </c>
      <c r="B14" s="5">
        <v>28</v>
      </c>
      <c r="C14" s="5">
        <v>301</v>
      </c>
      <c r="D14" s="5">
        <v>3</v>
      </c>
      <c r="E14" s="6" t="s">
        <v>22</v>
      </c>
      <c r="F14" s="5">
        <v>3</v>
      </c>
      <c r="G14" s="7">
        <v>142.7794</v>
      </c>
      <c r="H14" s="8">
        <v>23.7394</v>
      </c>
      <c r="I14" s="8">
        <v>119.04</v>
      </c>
      <c r="J14" s="16">
        <f t="shared" si="0"/>
        <v>16881.819085946572</v>
      </c>
      <c r="K14" s="16">
        <f t="shared" si="1"/>
        <v>20248.454301075268</v>
      </c>
      <c r="L14" s="16">
        <v>2410376</v>
      </c>
      <c r="M14" s="17">
        <f t="shared" si="2"/>
        <v>2410376</v>
      </c>
      <c r="N14">
        <f>M14*0.85</f>
        <v>2048819.5999999999</v>
      </c>
      <c r="O14">
        <f t="shared" si="3"/>
        <v>16881.819085946572</v>
      </c>
      <c r="P14">
        <v>1488980</v>
      </c>
      <c r="Q14">
        <f>N14-P14</f>
        <v>559839.5999999999</v>
      </c>
    </row>
    <row r="15" spans="7:13" ht="15">
      <c r="G15" s="9">
        <f>SUM(G3:G14)</f>
        <v>2122.2472999999995</v>
      </c>
      <c r="J15" s="18">
        <f>L15/G15</f>
        <v>13354.658055166336</v>
      </c>
      <c r="L15" s="9">
        <f>SUM(L3:L14)</f>
        <v>28341887</v>
      </c>
      <c r="M15" s="9">
        <f>SUM(M3:M14)</f>
        <v>27519246.98</v>
      </c>
    </row>
    <row r="16" spans="12:13" ht="14.25">
      <c r="L16">
        <f>L15/G15</f>
        <v>13354.658055166336</v>
      </c>
      <c r="M16">
        <f>M15/G15</f>
        <v>12967.031212620699</v>
      </c>
    </row>
    <row r="17" ht="14.25">
      <c r="K17">
        <f>J13*1.7</f>
        <v>18885.557128614157</v>
      </c>
    </row>
    <row r="19" ht="14.25">
      <c r="O19">
        <f>O12*1.5</f>
        <v>16754.261920121986</v>
      </c>
    </row>
    <row r="20" spans="13:15" ht="14.25">
      <c r="M20">
        <v>12963</v>
      </c>
      <c r="O20">
        <f>O13*1.5</f>
        <v>16663.726878188965</v>
      </c>
    </row>
    <row r="21" ht="14.25">
      <c r="I21">
        <v>14115</v>
      </c>
    </row>
    <row r="22" ht="14.25">
      <c r="I22">
        <f>I21*0.95</f>
        <v>13409.25</v>
      </c>
    </row>
    <row r="24" ht="14.25">
      <c r="O24">
        <f>O5*1.5</f>
        <v>16189.598616740695</v>
      </c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7"/>
  <sheetViews>
    <sheetView workbookViewId="0" topLeftCell="A1">
      <selection activeCell="A13" sqref="A13:O13"/>
    </sheetView>
  </sheetViews>
  <sheetFormatPr defaultColWidth="9.00390625" defaultRowHeight="14.25"/>
  <sheetData>
    <row r="1" spans="2:3" ht="14.25">
      <c r="B1">
        <v>2801298.4999999995</v>
      </c>
      <c r="C1">
        <f>B1*0.95</f>
        <v>2661233.5749999993</v>
      </c>
    </row>
    <row r="2" spans="2:3" ht="14.25">
      <c r="B2">
        <v>2162823</v>
      </c>
      <c r="C2">
        <f aca="true" t="shared" si="0" ref="C2:C12">B2*0.95</f>
        <v>2054681.8499999999</v>
      </c>
    </row>
    <row r="3" spans="2:3" ht="14.25">
      <c r="B3">
        <v>2584232.3000000003</v>
      </c>
      <c r="C3">
        <f t="shared" si="0"/>
        <v>2455020.685</v>
      </c>
    </row>
    <row r="4" spans="2:3" ht="14.25">
      <c r="B4">
        <v>2484045</v>
      </c>
      <c r="C4">
        <f t="shared" si="0"/>
        <v>2359842.75</v>
      </c>
    </row>
    <row r="5" spans="2:3" ht="14.25">
      <c r="B5">
        <v>2421228</v>
      </c>
      <c r="C5">
        <f t="shared" si="0"/>
        <v>2300166.6</v>
      </c>
    </row>
    <row r="6" spans="2:3" ht="14.25">
      <c r="B6">
        <v>2420287</v>
      </c>
      <c r="C6">
        <f t="shared" si="0"/>
        <v>2299272.65</v>
      </c>
    </row>
    <row r="7" spans="2:3" ht="14.25">
      <c r="B7">
        <v>2202260</v>
      </c>
      <c r="C7">
        <f t="shared" si="0"/>
        <v>2092147</v>
      </c>
    </row>
    <row r="8" spans="2:3" ht="14.25">
      <c r="B8">
        <v>2201529</v>
      </c>
      <c r="C8">
        <f t="shared" si="0"/>
        <v>2091452.5499999998</v>
      </c>
    </row>
    <row r="9" spans="2:3" ht="14.25">
      <c r="B9">
        <v>2032434</v>
      </c>
      <c r="C9">
        <f t="shared" si="0"/>
        <v>1930812.2999999998</v>
      </c>
    </row>
    <row r="10" spans="2:3" ht="14.25">
      <c r="B10">
        <v>1904512.8</v>
      </c>
      <c r="C10">
        <f t="shared" si="0"/>
        <v>1809287.16</v>
      </c>
    </row>
    <row r="11" spans="2:3" ht="14.25">
      <c r="B11">
        <v>1894221.38</v>
      </c>
      <c r="C11">
        <f t="shared" si="0"/>
        <v>1799510.3109999998</v>
      </c>
    </row>
    <row r="12" spans="2:3" ht="14.25">
      <c r="B12">
        <v>2410376</v>
      </c>
      <c r="C12">
        <f t="shared" si="0"/>
        <v>2289857.1999999997</v>
      </c>
    </row>
    <row r="17" ht="14.25">
      <c r="B17">
        <v>12967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2023-04-12T11:03:42Z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580A6553E2DC49F3BFFBB438CE67DDA4_13</vt:lpwstr>
  </property>
</Properties>
</file>