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<sst xmlns="http://schemas.openxmlformats.org/spreadsheetml/2006/main" count="42" uniqueCount="31">
  <si>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</si>
  <si>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</si>
  <si>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</si>
  <si>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</si>
  <si>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海伦源筑花园51、52号楼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</si>
  <si>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</si>
  <si>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</si>
  <si>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</si>
  <si>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</si>
  <si>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</si>
  <si>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</si>
  <si>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</si>
  <si>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</si>
  <si>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</si>
  <si>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</si>
  <si>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</si>
  <si>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</si>
  <si>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</si>
  <si>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</si>
  <si>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</si>
  <si>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</si>
  <si>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</si>
  <si>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</si>
  <si>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</si>
  <si>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本批销售住宅共7套，销售住宅总建筑面积：1114.17㎡，套内面积：925.76㎡，分摊面积：188.41㎡，销售均价：8650.47元/㎡（建筑面积）、10411.01元/㎡（套内建筑面积）。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</si>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</sst>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8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23" fillId="9" borderId="7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18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V14" sqref="V14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2" width="11.125" style="4" customWidth="1"/>
    <col min="13" max="13" width="9.875" style="0" customWidth="1"/>
    <col min="14" max="14" width="8.75390625" style="0" customWidth="1"/>
    <col min="15" max="15" width="7.625" style="0" customWidth="1"/>
    <col min="16" max="17" width="12.625" style="0" hidden="1" customWidth="1"/>
    <col min="18" max="19" width="13.75390625" style="0" hidden="1" customWidth="1"/>
    <col min="20" max="21" width="12.625" style="0" hidden="1" customWidth="1"/>
    <col min="22" max="23" width="12.625" style="0" bestFit="1" customWidth="1"/>
  </cols>
  <sheetData>
    <row r="1" spans="1:2" ht="18" customHeight="1">
      <c r="A1" s="5" t="s">
        <v>0</v>
      </c>
      <c r="B1" s="5"/>
    </row>
    <row r="2" spans="1:15" ht="24.75" customHeight="1">
      <c r="A2" s="6" t="s">
        <v>1</v>
      </c>
      <c r="B2" s="6"/>
      <c r="C2" s="6"/>
      <c r="D2" s="6"/>
      <c r="E2" s="6"/>
      <c r="F2" s="6"/>
      <c r="G2" s="7"/>
      <c r="H2" s="8"/>
      <c r="I2" s="7"/>
      <c r="J2" s="40"/>
      <c r="K2" s="40"/>
      <c r="L2" s="40"/>
      <c r="M2" s="6"/>
      <c r="N2" s="6"/>
      <c r="O2" s="6"/>
    </row>
    <row r="3" spans="1:15" ht="18.75" customHeight="1">
      <c r="A3" s="9" t="s">
        <v>2</v>
      </c>
      <c r="B3" s="9"/>
      <c r="C3" s="9"/>
      <c r="D3" s="9"/>
      <c r="E3" s="9"/>
      <c r="F3" s="9"/>
      <c r="G3" s="10"/>
      <c r="H3" s="11"/>
      <c r="I3" s="10" t="s">
        <v>3</v>
      </c>
      <c r="K3" s="10" t="s">
        <v>4</v>
      </c>
      <c r="M3" s="41"/>
      <c r="N3" s="42"/>
      <c r="O3" s="42"/>
    </row>
    <row r="4" spans="1:15" ht="30" customHeight="1">
      <c r="A4" s="12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4" t="s">
        <v>11</v>
      </c>
      <c r="H4" s="15" t="s">
        <v>12</v>
      </c>
      <c r="I4" s="43" t="s">
        <v>13</v>
      </c>
      <c r="J4" s="44" t="s">
        <v>14</v>
      </c>
      <c r="K4" s="44" t="s">
        <v>15</v>
      </c>
      <c r="L4" s="45" t="s">
        <v>16</v>
      </c>
      <c r="M4" s="46" t="s">
        <v>17</v>
      </c>
      <c r="N4" s="13" t="s">
        <v>18</v>
      </c>
      <c r="O4" s="12" t="s">
        <v>19</v>
      </c>
    </row>
    <row r="5" spans="1:17" ht="14.25">
      <c r="A5" s="12"/>
      <c r="B5" s="13"/>
      <c r="C5" s="13"/>
      <c r="D5" s="13"/>
      <c r="E5" s="13"/>
      <c r="F5" s="13"/>
      <c r="G5" s="14"/>
      <c r="H5" s="15"/>
      <c r="I5" s="47"/>
      <c r="J5" s="44"/>
      <c r="K5" s="44"/>
      <c r="L5" s="48"/>
      <c r="M5" s="49"/>
      <c r="N5" s="13"/>
      <c r="O5" s="12"/>
      <c r="Q5" t="e">
        <f>#REF!*1.6</f>
        <v>#REF!</v>
      </c>
    </row>
    <row r="6" spans="1:19" s="1" customFormat="1" ht="21" customHeight="1">
      <c r="A6" s="16">
        <v>1</v>
      </c>
      <c r="B6" s="16">
        <v>51</v>
      </c>
      <c r="C6" s="16">
        <v>201</v>
      </c>
      <c r="D6" s="16">
        <v>2</v>
      </c>
      <c r="E6" s="17" t="s">
        <v>20</v>
      </c>
      <c r="F6" s="16">
        <v>2.9</v>
      </c>
      <c r="G6" s="18">
        <v>171.09</v>
      </c>
      <c r="H6" s="19">
        <v>28.93</v>
      </c>
      <c r="I6" s="19">
        <v>142.16</v>
      </c>
      <c r="J6" s="50">
        <f>L6/G6</f>
        <v>8939.828102168449</v>
      </c>
      <c r="K6" s="50">
        <f>L6/I6</f>
        <v>10759.110790658413</v>
      </c>
      <c r="L6" s="51">
        <v>1529515.19</v>
      </c>
      <c r="M6" s="50"/>
      <c r="N6" s="52" t="s">
        <v>21</v>
      </c>
      <c r="O6" s="53"/>
      <c r="P6" s="1">
        <v>701314</v>
      </c>
      <c r="R6" s="1">
        <f>P6/0.85-0.1</f>
        <v>825075.1941176471</v>
      </c>
      <c r="S6" s="1">
        <f>L6-R6</f>
        <v>704439.9958823528</v>
      </c>
    </row>
    <row r="7" spans="1:19" s="1" customFormat="1" ht="21" customHeight="1">
      <c r="A7" s="16">
        <v>2</v>
      </c>
      <c r="B7" s="16">
        <v>51</v>
      </c>
      <c r="C7" s="16">
        <v>202</v>
      </c>
      <c r="D7" s="16">
        <v>2</v>
      </c>
      <c r="E7" s="17" t="s">
        <v>20</v>
      </c>
      <c r="F7" s="16">
        <v>2.9</v>
      </c>
      <c r="G7" s="18">
        <v>171.09</v>
      </c>
      <c r="H7" s="19">
        <v>28.93</v>
      </c>
      <c r="I7" s="19">
        <v>142.16</v>
      </c>
      <c r="J7" s="50">
        <f>L7/G7</f>
        <v>8950.778654509322</v>
      </c>
      <c r="K7" s="50">
        <f>L7/I7</f>
        <v>10772.289814293754</v>
      </c>
      <c r="L7" s="51">
        <v>1531388.72</v>
      </c>
      <c r="M7" s="50"/>
      <c r="N7" s="52" t="s">
        <v>21</v>
      </c>
      <c r="O7" s="53"/>
      <c r="P7" s="1">
        <v>773278</v>
      </c>
      <c r="R7" s="1">
        <f>P7/0.85-0.1</f>
        <v>909738.7235294118</v>
      </c>
      <c r="S7" s="1">
        <f>L7-R7</f>
        <v>621649.9964705881</v>
      </c>
    </row>
    <row r="8" spans="1:19" s="1" customFormat="1" ht="21" customHeight="1">
      <c r="A8" s="16">
        <v>3</v>
      </c>
      <c r="B8" s="16">
        <v>51</v>
      </c>
      <c r="C8" s="16">
        <v>302</v>
      </c>
      <c r="D8" s="16">
        <v>3</v>
      </c>
      <c r="E8" s="17" t="s">
        <v>22</v>
      </c>
      <c r="F8" s="16">
        <v>2.9</v>
      </c>
      <c r="G8" s="18">
        <v>143.27</v>
      </c>
      <c r="H8" s="19">
        <v>24.23</v>
      </c>
      <c r="I8" s="19">
        <v>119.04</v>
      </c>
      <c r="J8" s="50">
        <f>L8/G8</f>
        <v>8953.946743910099</v>
      </c>
      <c r="K8" s="50">
        <f>L8/I8</f>
        <v>10776.478074596773</v>
      </c>
      <c r="L8" s="18">
        <v>1282831.95</v>
      </c>
      <c r="M8" s="50"/>
      <c r="N8" s="52" t="s">
        <v>21</v>
      </c>
      <c r="O8" s="53"/>
      <c r="P8" s="1">
        <v>861260</v>
      </c>
      <c r="R8" s="1">
        <f>P8/0.85-0.1</f>
        <v>1013246.9588235294</v>
      </c>
      <c r="S8" s="1">
        <f>L8-R8</f>
        <v>269584.99117647053</v>
      </c>
    </row>
    <row r="9" spans="1:19" s="1" customFormat="1" ht="21" customHeight="1">
      <c r="A9" s="16">
        <v>4</v>
      </c>
      <c r="B9" s="16">
        <v>52</v>
      </c>
      <c r="C9" s="16">
        <v>201</v>
      </c>
      <c r="D9" s="16">
        <v>2</v>
      </c>
      <c r="E9" s="17" t="s">
        <v>20</v>
      </c>
      <c r="F9" s="16">
        <v>2.9</v>
      </c>
      <c r="G9" s="18">
        <v>171.09</v>
      </c>
      <c r="H9" s="19">
        <v>28.93</v>
      </c>
      <c r="I9" s="19">
        <v>142.16</v>
      </c>
      <c r="J9" s="50">
        <f aca="true" t="shared" si="0" ref="J9:J14">L9/G9</f>
        <v>8934.698345899818</v>
      </c>
      <c r="K9" s="50">
        <f aca="true" t="shared" si="1" ref="K9:K14">L9/I9</f>
        <v>10752.937113111988</v>
      </c>
      <c r="L9" s="51">
        <v>1528637.54</v>
      </c>
      <c r="M9" s="50"/>
      <c r="N9" s="52" t="s">
        <v>21</v>
      </c>
      <c r="O9" s="53"/>
      <c r="P9" s="1">
        <v>777221</v>
      </c>
      <c r="R9" s="1">
        <f>P9/0.85-0.1</f>
        <v>914377.5470588235</v>
      </c>
      <c r="S9" s="1">
        <f aca="true" t="shared" si="2" ref="S9:S14">L9-R9</f>
        <v>614259.9929411765</v>
      </c>
    </row>
    <row r="10" spans="1:19" s="1" customFormat="1" ht="21" customHeight="1">
      <c r="A10" s="16">
        <v>5</v>
      </c>
      <c r="B10" s="16">
        <v>52</v>
      </c>
      <c r="C10" s="16">
        <v>202</v>
      </c>
      <c r="D10" s="16">
        <v>2</v>
      </c>
      <c r="E10" s="17" t="s">
        <v>20</v>
      </c>
      <c r="F10" s="16">
        <v>2.9</v>
      </c>
      <c r="G10" s="18">
        <v>171.09</v>
      </c>
      <c r="H10" s="19">
        <v>28.93</v>
      </c>
      <c r="I10" s="19">
        <v>142.16</v>
      </c>
      <c r="J10" s="50">
        <f t="shared" si="0"/>
        <v>8935.942954000819</v>
      </c>
      <c r="K10" s="50">
        <f t="shared" si="1"/>
        <v>10754.43500281373</v>
      </c>
      <c r="L10" s="51">
        <v>1528850.48</v>
      </c>
      <c r="M10" s="50"/>
      <c r="N10" s="52" t="s">
        <v>21</v>
      </c>
      <c r="O10" s="53"/>
      <c r="P10" s="1">
        <v>700868</v>
      </c>
      <c r="R10" s="1">
        <f>P10/0.85-0.1</f>
        <v>824550.4882352941</v>
      </c>
      <c r="S10" s="1">
        <f t="shared" si="2"/>
        <v>704299.9917647059</v>
      </c>
    </row>
    <row r="11" spans="1:19" s="1" customFormat="1" ht="21" customHeight="1">
      <c r="A11" s="16">
        <v>6</v>
      </c>
      <c r="B11" s="16">
        <v>52</v>
      </c>
      <c r="C11" s="16">
        <v>301</v>
      </c>
      <c r="D11" s="16">
        <v>3</v>
      </c>
      <c r="E11" s="17" t="s">
        <v>22</v>
      </c>
      <c r="F11" s="16">
        <v>2.9</v>
      </c>
      <c r="G11" s="18">
        <v>143.27</v>
      </c>
      <c r="H11" s="19">
        <v>24.23</v>
      </c>
      <c r="I11" s="19">
        <v>119.04</v>
      </c>
      <c r="J11" s="50">
        <f t="shared" si="0"/>
        <v>6658.895791163537</v>
      </c>
      <c r="K11" s="50">
        <f t="shared" si="1"/>
        <v>8014.280913978494</v>
      </c>
      <c r="L11" s="18">
        <f>810917/0.85</f>
        <v>954020</v>
      </c>
      <c r="M11" s="50"/>
      <c r="N11" s="52" t="s">
        <v>21</v>
      </c>
      <c r="O11" s="53"/>
      <c r="P11" s="1">
        <v>808284</v>
      </c>
      <c r="R11" s="1">
        <f>P11/0.85-200</f>
        <v>950722.3529411765</v>
      </c>
      <c r="S11" s="1">
        <f t="shared" si="2"/>
        <v>3297.647058823495</v>
      </c>
    </row>
    <row r="12" spans="1:19" s="1" customFormat="1" ht="21" customHeight="1">
      <c r="A12" s="16">
        <v>7</v>
      </c>
      <c r="B12" s="16">
        <v>52</v>
      </c>
      <c r="C12" s="16">
        <v>302</v>
      </c>
      <c r="D12" s="16">
        <v>3</v>
      </c>
      <c r="E12" s="17" t="s">
        <v>22</v>
      </c>
      <c r="F12" s="16">
        <v>2.9</v>
      </c>
      <c r="G12" s="18">
        <v>143.27</v>
      </c>
      <c r="H12" s="19">
        <v>24.23</v>
      </c>
      <c r="I12" s="19">
        <v>119.04</v>
      </c>
      <c r="J12" s="50">
        <f t="shared" si="0"/>
        <v>8954.090179381586</v>
      </c>
      <c r="K12" s="50">
        <f t="shared" si="1"/>
        <v>10776.650705645161</v>
      </c>
      <c r="L12" s="18">
        <v>1282852.5</v>
      </c>
      <c r="M12" s="50"/>
      <c r="N12" s="52" t="s">
        <v>21</v>
      </c>
      <c r="O12" s="53"/>
      <c r="P12" s="1">
        <v>808284</v>
      </c>
      <c r="R12" s="1">
        <f>P12/0.85-0.1</f>
        <v>950922.2529411765</v>
      </c>
      <c r="S12" s="1">
        <f t="shared" si="2"/>
        <v>331930.2470588235</v>
      </c>
    </row>
    <row r="13" spans="1:21" s="1" customFormat="1" ht="21" customHeight="1">
      <c r="A13" s="20" t="s">
        <v>23</v>
      </c>
      <c r="B13" s="21"/>
      <c r="C13" s="21"/>
      <c r="D13" s="21"/>
      <c r="E13" s="21"/>
      <c r="F13" s="22"/>
      <c r="G13" s="23">
        <f>SUM(G6:G12)</f>
        <v>1114.17</v>
      </c>
      <c r="H13" s="23">
        <f>SUM(H6:H12)</f>
        <v>188.41</v>
      </c>
      <c r="I13" s="23">
        <f>SUM(I6:I12)</f>
        <v>925.7599999999999</v>
      </c>
      <c r="J13" s="50">
        <f t="shared" si="0"/>
        <v>8650.47199260436</v>
      </c>
      <c r="K13" s="54">
        <f t="shared" si="1"/>
        <v>10411.00974334601</v>
      </c>
      <c r="L13" s="54">
        <f>SUM(L6:L12)</f>
        <v>9638096.38</v>
      </c>
      <c r="M13" s="54"/>
      <c r="N13" s="52"/>
      <c r="O13" s="55"/>
      <c r="P13" s="1">
        <f>R13/G13</f>
        <v>9583.847</v>
      </c>
      <c r="R13" s="1">
        <f>P14*G13</f>
        <v>10678034.81199</v>
      </c>
      <c r="S13" s="1">
        <f t="shared" si="2"/>
        <v>-1039938.4319899995</v>
      </c>
      <c r="U13" s="1">
        <f>L13-U14</f>
        <v>-1601929.1225000005</v>
      </c>
    </row>
    <row r="14" spans="1:21" s="1" customFormat="1" ht="31.5" customHeight="1">
      <c r="A14" s="24" t="s">
        <v>24</v>
      </c>
      <c r="B14" s="25"/>
      <c r="C14" s="25"/>
      <c r="D14" s="25"/>
      <c r="E14" s="25"/>
      <c r="F14" s="25"/>
      <c r="G14" s="26"/>
      <c r="H14" s="27"/>
      <c r="I14" s="26"/>
      <c r="J14" s="56"/>
      <c r="K14" s="56"/>
      <c r="L14" s="56"/>
      <c r="M14" s="25"/>
      <c r="N14" s="25"/>
      <c r="O14" s="57"/>
      <c r="P14" s="1">
        <f>10088.26*0.95</f>
        <v>9583.847</v>
      </c>
      <c r="Q14" s="63" t="e">
        <f>J7/#REF!</f>
        <v>#REF!</v>
      </c>
      <c r="R14" s="1">
        <f>L13-R13</f>
        <v>-1039938.4319899995</v>
      </c>
      <c r="T14" s="1">
        <f>10619.2*0.95</f>
        <v>10088.24</v>
      </c>
      <c r="U14" s="1">
        <f>10088.25*G13</f>
        <v>11240025.502500001</v>
      </c>
    </row>
    <row r="15" spans="1:15" s="1" customFormat="1" ht="63.75" customHeight="1">
      <c r="A15" s="28" t="s">
        <v>25</v>
      </c>
      <c r="B15" s="29"/>
      <c r="C15" s="29"/>
      <c r="D15" s="29"/>
      <c r="E15" s="29"/>
      <c r="F15" s="29"/>
      <c r="G15" s="30"/>
      <c r="H15" s="31"/>
      <c r="I15" s="30"/>
      <c r="J15" s="58"/>
      <c r="K15" s="58"/>
      <c r="L15" s="58"/>
      <c r="M15" s="29"/>
      <c r="N15" s="29"/>
      <c r="O15" s="29"/>
    </row>
    <row r="16" spans="1:15" s="1" customFormat="1" ht="15.75" customHeight="1">
      <c r="A16" s="32" t="s">
        <v>26</v>
      </c>
      <c r="B16" s="32"/>
      <c r="C16" s="32"/>
      <c r="D16" s="32"/>
      <c r="E16" s="32"/>
      <c r="F16" s="32"/>
      <c r="G16" s="33"/>
      <c r="H16" s="34"/>
      <c r="I16" s="33"/>
      <c r="J16" s="59"/>
      <c r="M16" s="32"/>
      <c r="N16" s="35"/>
      <c r="O16" s="35"/>
    </row>
    <row r="17" spans="1:15" s="1" customFormat="1" ht="15.75" customHeight="1">
      <c r="A17" s="32" t="s">
        <v>27</v>
      </c>
      <c r="B17" s="32"/>
      <c r="C17" s="32"/>
      <c r="D17" s="32"/>
      <c r="E17" s="32"/>
      <c r="F17" s="35"/>
      <c r="G17" s="36"/>
      <c r="H17" s="37"/>
      <c r="I17" s="36"/>
      <c r="J17" s="60"/>
      <c r="K17" s="41" t="s">
        <v>28</v>
      </c>
      <c r="L17" s="61"/>
      <c r="M17" s="32"/>
      <c r="N17" s="35"/>
      <c r="O17" s="35"/>
    </row>
    <row r="18" spans="1:12" s="1" customFormat="1" ht="15.75" customHeight="1">
      <c r="A18" s="32" t="s">
        <v>29</v>
      </c>
      <c r="B18" s="32"/>
      <c r="C18" s="32"/>
      <c r="D18" s="32"/>
      <c r="E18" s="32"/>
      <c r="G18" s="38"/>
      <c r="H18" s="39"/>
      <c r="I18" s="38"/>
      <c r="J18" s="62"/>
      <c r="K18" s="41" t="s">
        <v>30</v>
      </c>
      <c r="L18" s="61"/>
    </row>
    <row r="19" spans="7:12" s="1" customFormat="1" ht="24.75" customHeight="1">
      <c r="G19" s="38"/>
      <c r="H19" s="39"/>
      <c r="I19" s="38"/>
      <c r="J19" s="62"/>
      <c r="K19" s="62"/>
      <c r="L19" s="62"/>
    </row>
    <row r="20" spans="7:12" s="1" customFormat="1" ht="24.75" customHeight="1">
      <c r="G20" s="38"/>
      <c r="H20" s="39"/>
      <c r="I20" s="38"/>
      <c r="J20" s="62"/>
      <c r="K20" s="62"/>
      <c r="L20" s="62"/>
    </row>
    <row r="21" spans="7:12" s="1" customFormat="1" ht="24.75" customHeight="1">
      <c r="G21" s="38"/>
      <c r="H21" s="39"/>
      <c r="I21" s="38"/>
      <c r="J21" s="62"/>
      <c r="K21" s="62"/>
      <c r="L21" s="62"/>
    </row>
    <row r="22" spans="7:12" s="1" customFormat="1" ht="24.75" customHeight="1">
      <c r="G22" s="38"/>
      <c r="H22" s="39"/>
      <c r="I22" s="38"/>
      <c r="J22" s="62"/>
      <c r="K22" s="62"/>
      <c r="L22" s="62"/>
    </row>
    <row r="23" spans="7:12" s="1" customFormat="1" ht="24.75" customHeight="1">
      <c r="G23" s="38"/>
      <c r="H23" s="39"/>
      <c r="I23" s="38"/>
      <c r="J23" s="62"/>
      <c r="K23" s="62"/>
      <c r="L23" s="62"/>
    </row>
    <row r="24" spans="7:12" s="1" customFormat="1" ht="24.75" customHeight="1">
      <c r="G24" s="38"/>
      <c r="H24" s="39"/>
      <c r="I24" s="38"/>
      <c r="J24" s="62"/>
      <c r="K24" s="62"/>
      <c r="L24" s="62"/>
    </row>
    <row r="25" spans="7:12" s="1" customFormat="1" ht="24.75" customHeight="1">
      <c r="G25" s="38"/>
      <c r="H25" s="39"/>
      <c r="I25" s="38"/>
      <c r="J25" s="62"/>
      <c r="K25" s="62"/>
      <c r="L25" s="62"/>
    </row>
    <row r="26" spans="7:12" s="1" customFormat="1" ht="24.75" customHeight="1">
      <c r="G26" s="38"/>
      <c r="H26" s="39"/>
      <c r="I26" s="38"/>
      <c r="J26" s="62"/>
      <c r="K26" s="62"/>
      <c r="L26" s="62"/>
    </row>
    <row r="27" spans="7:12" s="1" customFormat="1" ht="30.75" customHeight="1">
      <c r="G27" s="38"/>
      <c r="H27" s="39"/>
      <c r="I27" s="38"/>
      <c r="J27" s="62"/>
      <c r="K27" s="62"/>
      <c r="L27" s="62"/>
    </row>
    <row r="28" ht="42" customHeight="1"/>
    <row r="29" ht="51.75" customHeight="1"/>
    <row r="30" ht="27" customHeight="1"/>
    <row r="31" ht="25.5" customHeight="1"/>
  </sheetData>
  <sheetProtection/>
  <autoFilter ref="A5:O18"/>
  <mergeCells count="24">
    <mergeCell ref="A1:B1"/>
    <mergeCell ref="A2:O2"/>
    <mergeCell ref="A13:F13"/>
    <mergeCell ref="A14:O14"/>
    <mergeCell ref="A15:O15"/>
    <mergeCell ref="A16:E16"/>
    <mergeCell ref="A17:E17"/>
    <mergeCell ref="A18:E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2"/>
  </mergeCells>
  <printOptions/>
  <pageMargins left="0.4722222222222222" right="0.3145833333333333" top="0.3145833333333333" bottom="0.3541666666666667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2023-04-25T09:18:59Z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4F8332052964490BB2E9B0AE7BF1C0D8_13</vt:lpwstr>
  </property>
</Properties>
</file>