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<sst xmlns="http://schemas.openxmlformats.org/spreadsheetml/2006/main" count="60" uniqueCount="31">
  <si>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</si>
  <si>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</si>
  <si>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</si>
  <si>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</si>
  <si>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</si>
  <si>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</si>
  <si>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</si>
  <si>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</si>
  <si>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</si>
  <si>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</si>
  <si>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</si>
  <si>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</si>
  <si>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</si>
  <si>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</si>
  <si>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</si>
  <si>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</si>
  <si>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</si>
  <si>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</si>
  <si>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</si>
  <si>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</si>
  <si>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</si>
  <si>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</si>
  <si>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</si>
  <si>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</si>
  <si>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本批销售住宅共4套，销售住宅总建筑面积：849.78㎡，分摊面积：127.47㎡，套内面积：722.31㎡，销售均价：7025.87元/㎡（建筑面积）。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</si>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</sst>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sz val="12"/>
      <color indexed="4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0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1" applyNumberFormat="0" applyAlignment="0" applyProtection="0"/>
    <xf numFmtId="0" fontId="23" fillId="5" borderId="2" applyNumberFormat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6" fillId="0" borderId="5" applyNumberFormat="0" applyFill="0" applyAlignment="0" applyProtection="0"/>
    <xf numFmtId="0" fontId="17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4" fillId="11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12" borderId="8" applyNumberFormat="0" applyFont="0" applyAlignment="0" applyProtection="0"/>
    <xf numFmtId="0" fontId="16" fillId="4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8" fillId="8" borderId="0" applyNumberFormat="0" applyBorder="0" applyAlignment="0" applyProtection="0"/>
    <xf numFmtId="0" fontId="29" fillId="4" borderId="9" applyNumberFormat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4" fillId="16" borderId="0" applyNumberFormat="0" applyBorder="0" applyAlignment="0" applyProtection="0"/>
    <xf numFmtId="0" fontId="31" fillId="11" borderId="9" applyNumberFormat="0" applyAlignment="0" applyProtection="0"/>
    <xf numFmtId="0" fontId="14" fillId="4" borderId="0" applyNumberFormat="0" applyBorder="0" applyAlignment="0" applyProtection="0"/>
    <xf numFmtId="0" fontId="16" fillId="17" borderId="0" applyNumberFormat="0" applyBorder="0" applyAlignment="0" applyProtection="0"/>
    <xf numFmtId="176" fontId="30" fillId="0" borderId="0" applyNumberFormat="0" applyFont="0" applyBorder="0" applyProtection="0">
      <alignment/>
    </xf>
    <xf numFmtId="0" fontId="14" fillId="1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8" fontId="3" fillId="18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0" fillId="18" borderId="0" xfId="0" applyNumberForma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vertical="center" wrapText="1"/>
    </xf>
    <xf numFmtId="177" fontId="0" fillId="0" borderId="16" xfId="0" applyNumberForma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77" fontId="8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8" fontId="3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178" fontId="0" fillId="0" borderId="0" xfId="0" applyNumberForma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常规_偷面积且带花园产品定价模板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8023;&#20262;&#22561;\&#24037;&#20316;\&#29572;&#30495;&#39033;&#30446;\&#20215;&#26684;&#22791;&#26696;\2022&#24180;\&#29572;&#30495;&#39033;&#30446;2022&#24180;5&#26376;&#22791;&#26696;&#20215;&#35843;&#25972;&#20215;&#34920;&#26126;&#32454;(1)\&#35843;&#25972;&#21518;\&#36865;&#21457;&#25913;\&#38468;&#20214;2(&#28165;&#36828;&#24066;&#26032;&#24314;&#21830;&#21697;&#20303;&#25151;&#38144;&#21806;&#20215;&#26684;&#22791;&#26696;&#34920;&#65289;26-28#2022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  <sheetName val="Sheet2"/>
      <sheetName val="Sheet3"/>
    </sheetNames>
    <sheetDataSet>
      <sheetData sheetId="0">
        <row r="17">
          <cell r="J17">
            <v>10566.517935605283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W9" sqref="W9"/>
    </sheetView>
  </sheetViews>
  <sheetFormatPr defaultColWidth="9.00390625" defaultRowHeight="14.25"/>
  <cols>
    <col min="1" max="1" width="3.875" style="21" customWidth="1"/>
    <col min="2" max="3" width="7.875" style="21" customWidth="1"/>
    <col min="4" max="4" width="6.375" style="21" customWidth="1"/>
    <col min="5" max="5" width="9.125" style="21" customWidth="1"/>
    <col min="6" max="6" width="5.625" style="21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2" customWidth="1"/>
    <col min="11" max="11" width="11.125" style="22" customWidth="1"/>
    <col min="12" max="12" width="16.125" style="22" customWidth="1"/>
    <col min="13" max="13" width="9.875" style="21" customWidth="1"/>
    <col min="14" max="14" width="8.75390625" style="21" customWidth="1"/>
    <col min="15" max="15" width="7.625" style="21" customWidth="1"/>
    <col min="16" max="17" width="9.00390625" style="21" hidden="1" customWidth="1"/>
    <col min="18" max="18" width="13.875" style="21" hidden="1" customWidth="1"/>
    <col min="19" max="20" width="9.00390625" style="21" hidden="1" customWidth="1"/>
    <col min="21" max="21" width="12.625" style="21" hidden="1" customWidth="1"/>
    <col min="22" max="24" width="12.625" style="21" bestFit="1" customWidth="1"/>
    <col min="25" max="16384" width="9.00390625" style="21" customWidth="1"/>
  </cols>
  <sheetData>
    <row r="1" spans="1:2" ht="20.25">
      <c r="A1" s="23" t="s">
        <v>0</v>
      </c>
      <c r="B1" s="23"/>
    </row>
    <row r="2" spans="1:15" ht="26.25">
      <c r="A2" s="24" t="s">
        <v>1</v>
      </c>
      <c r="B2" s="24"/>
      <c r="C2" s="24"/>
      <c r="D2" s="24"/>
      <c r="E2" s="24"/>
      <c r="F2" s="24"/>
      <c r="G2" s="24"/>
      <c r="H2" s="35"/>
      <c r="I2" s="24"/>
      <c r="J2" s="35"/>
      <c r="K2" s="35"/>
      <c r="L2" s="35"/>
      <c r="M2" s="24"/>
      <c r="N2" s="24"/>
      <c r="O2" s="24"/>
    </row>
    <row r="3" spans="1:15" ht="15.75">
      <c r="A3" s="25" t="s">
        <v>2</v>
      </c>
      <c r="B3" s="25"/>
      <c r="C3" s="25"/>
      <c r="D3" s="25"/>
      <c r="E3" s="25"/>
      <c r="F3" s="25"/>
      <c r="G3" s="25"/>
      <c r="H3" s="36"/>
      <c r="I3" s="25" t="s">
        <v>3</v>
      </c>
      <c r="K3" s="25" t="s">
        <v>4</v>
      </c>
      <c r="M3" s="49"/>
      <c r="N3" s="51"/>
      <c r="O3" s="51"/>
    </row>
    <row r="4" spans="1:15" ht="15.75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5" t="s">
        <v>12</v>
      </c>
      <c r="I4" s="10" t="s">
        <v>13</v>
      </c>
      <c r="J4" s="5" t="s">
        <v>14</v>
      </c>
      <c r="K4" s="5" t="s">
        <v>15</v>
      </c>
      <c r="L4" s="46" t="s">
        <v>16</v>
      </c>
      <c r="M4" s="10" t="s">
        <v>17</v>
      </c>
      <c r="N4" s="4" t="s">
        <v>18</v>
      </c>
      <c r="O4" s="26" t="s">
        <v>19</v>
      </c>
    </row>
    <row r="5" spans="1:15" ht="30.75" customHeight="1">
      <c r="A5" s="26"/>
      <c r="B5" s="4"/>
      <c r="C5" s="4"/>
      <c r="D5" s="4"/>
      <c r="E5" s="4"/>
      <c r="F5" s="4"/>
      <c r="G5" s="4"/>
      <c r="H5" s="5"/>
      <c r="I5" s="13"/>
      <c r="J5" s="5"/>
      <c r="K5" s="5"/>
      <c r="L5" s="47"/>
      <c r="M5" s="13"/>
      <c r="N5" s="4"/>
      <c r="O5" s="26"/>
    </row>
    <row r="6" spans="1:22" s="20" customFormat="1" ht="15.75">
      <c r="A6" s="27">
        <v>1</v>
      </c>
      <c r="B6" s="27">
        <v>26</v>
      </c>
      <c r="C6" s="27">
        <v>102</v>
      </c>
      <c r="D6" s="27">
        <v>1</v>
      </c>
      <c r="E6" s="37" t="s">
        <v>20</v>
      </c>
      <c r="F6" s="27">
        <v>3</v>
      </c>
      <c r="G6" s="7">
        <v>236.2685</v>
      </c>
      <c r="H6" s="8">
        <v>34.4775</v>
      </c>
      <c r="I6" s="8">
        <v>201.791</v>
      </c>
      <c r="J6" s="7">
        <f>L6/G6</f>
        <v>7188.167699037324</v>
      </c>
      <c r="K6" s="7">
        <f>L6/I6</f>
        <v>8416.319855692276</v>
      </c>
      <c r="L6" s="7">
        <v>1698337.6</v>
      </c>
      <c r="M6" s="7"/>
      <c r="N6" s="52" t="s">
        <v>21</v>
      </c>
      <c r="O6" s="53"/>
      <c r="R6" s="56">
        <f>L6*1.017</f>
        <v>1727209.3392</v>
      </c>
      <c r="S6" s="20">
        <f>R6/G6</f>
        <v>7310.366549920959</v>
      </c>
      <c r="V6" s="56"/>
    </row>
    <row r="7" spans="1:22" s="20" customFormat="1" ht="15.75">
      <c r="A7" s="27">
        <v>2</v>
      </c>
      <c r="B7" s="27">
        <v>26</v>
      </c>
      <c r="C7" s="27">
        <v>202</v>
      </c>
      <c r="D7" s="27">
        <v>2</v>
      </c>
      <c r="E7" s="37" t="s">
        <v>20</v>
      </c>
      <c r="F7" s="27">
        <v>3</v>
      </c>
      <c r="G7" s="7">
        <v>239.4345</v>
      </c>
      <c r="H7" s="8">
        <v>34.9395</v>
      </c>
      <c r="I7" s="8">
        <v>204.495</v>
      </c>
      <c r="J7" s="7">
        <f>L7/G7</f>
        <v>5627.068279633887</v>
      </c>
      <c r="K7" s="7">
        <f>L7/I7</f>
        <v>6588.494975427272</v>
      </c>
      <c r="L7" s="7">
        <v>1347314.28</v>
      </c>
      <c r="M7" s="7"/>
      <c r="N7" s="52" t="s">
        <v>21</v>
      </c>
      <c r="O7" s="53"/>
      <c r="R7" s="56">
        <f>L7*1.022</f>
        <v>1376955.19416</v>
      </c>
      <c r="S7" s="20">
        <f>R7/G7</f>
        <v>5750.8637817858325</v>
      </c>
      <c r="V7" s="56"/>
    </row>
    <row r="8" spans="1:22" s="20" customFormat="1" ht="15.75">
      <c r="A8" s="27">
        <v>3</v>
      </c>
      <c r="B8" s="27">
        <v>26</v>
      </c>
      <c r="C8" s="27">
        <v>302</v>
      </c>
      <c r="D8" s="27">
        <v>3</v>
      </c>
      <c r="E8" s="37" t="s">
        <v>22</v>
      </c>
      <c r="F8" s="27">
        <v>3</v>
      </c>
      <c r="G8" s="7">
        <v>203.5653</v>
      </c>
      <c r="H8" s="8">
        <v>29.7053</v>
      </c>
      <c r="I8" s="8">
        <v>173.86</v>
      </c>
      <c r="J8" s="7">
        <f>L8/G8</f>
        <v>7491.860351444966</v>
      </c>
      <c r="K8" s="7">
        <f>L8/I8</f>
        <v>8771.901529966639</v>
      </c>
      <c r="L8" s="7">
        <v>1525082.8</v>
      </c>
      <c r="M8" s="7"/>
      <c r="N8" s="52" t="s">
        <v>21</v>
      </c>
      <c r="O8" s="53"/>
      <c r="R8" s="56">
        <f>L8*1.021</f>
        <v>1557109.5388</v>
      </c>
      <c r="S8" s="20">
        <f>R8/G8</f>
        <v>7649.18941882531</v>
      </c>
      <c r="V8" s="56"/>
    </row>
    <row r="9" spans="1:22" s="20" customFormat="1" ht="15.75">
      <c r="A9" s="27">
        <v>4</v>
      </c>
      <c r="B9" s="27">
        <v>28</v>
      </c>
      <c r="C9" s="27">
        <v>202</v>
      </c>
      <c r="D9" s="27">
        <v>2</v>
      </c>
      <c r="E9" s="37" t="s">
        <v>20</v>
      </c>
      <c r="F9" s="27">
        <v>3</v>
      </c>
      <c r="G9" s="7">
        <v>170.51</v>
      </c>
      <c r="H9" s="8">
        <v>28.35</v>
      </c>
      <c r="I9" s="8">
        <v>142.16</v>
      </c>
      <c r="J9" s="7">
        <f>L9/G9</f>
        <v>8208.8919124978</v>
      </c>
      <c r="K9" s="48">
        <f>L9/I9</f>
        <v>9845.935284186831</v>
      </c>
      <c r="L9" s="7">
        <v>1399698.16</v>
      </c>
      <c r="M9" s="7"/>
      <c r="N9" s="52" t="s">
        <v>21</v>
      </c>
      <c r="O9" s="53"/>
      <c r="Q9" s="57">
        <v>929306</v>
      </c>
      <c r="R9" s="58">
        <f>Q9/0.85</f>
        <v>1093301.1764705882</v>
      </c>
      <c r="S9" s="20">
        <f>R9/G9</f>
        <v>6411.947548358386</v>
      </c>
      <c r="T9" s="20">
        <f>S6/S9</f>
        <v>1.1401163990794951</v>
      </c>
      <c r="V9" s="56"/>
    </row>
    <row r="10" spans="1:22" s="20" customFormat="1" ht="15.75">
      <c r="A10" s="28" t="s">
        <v>23</v>
      </c>
      <c r="B10" s="29"/>
      <c r="C10" s="29"/>
      <c r="D10" s="29"/>
      <c r="E10" s="29"/>
      <c r="F10" s="38"/>
      <c r="G10" s="39">
        <f>SUM(G6:G9)</f>
        <v>849.7783</v>
      </c>
      <c r="H10" s="39">
        <f>SUM(H6:H9)</f>
        <v>127.47229999999999</v>
      </c>
      <c r="I10" s="39">
        <f>SUM(I6:I9)</f>
        <v>722.3059999999999</v>
      </c>
      <c r="J10" s="7">
        <f>L10/G10</f>
        <v>7025.8711478040805</v>
      </c>
      <c r="K10" s="39">
        <f>L10/I10</f>
        <v>8265.794330934536</v>
      </c>
      <c r="L10" s="39">
        <f>SUM(L6:L9)</f>
        <v>5970432.84</v>
      </c>
      <c r="M10" s="39"/>
      <c r="N10" s="52"/>
      <c r="O10" s="54"/>
      <c r="U10" s="20">
        <v>10038.77</v>
      </c>
      <c r="V10" s="56"/>
    </row>
    <row r="11" spans="1:21" s="20" customFormat="1" ht="33" customHeight="1">
      <c r="A11" s="30" t="s">
        <v>24</v>
      </c>
      <c r="B11" s="31"/>
      <c r="C11" s="31"/>
      <c r="D11" s="31"/>
      <c r="E11" s="31"/>
      <c r="F11" s="31"/>
      <c r="G11" s="31"/>
      <c r="H11" s="40"/>
      <c r="I11" s="31"/>
      <c r="J11" s="40"/>
      <c r="K11" s="40"/>
      <c r="L11" s="40"/>
      <c r="M11" s="31"/>
      <c r="N11" s="31"/>
      <c r="O11" s="55"/>
      <c r="P11" s="20">
        <f>9589.93*0.95</f>
        <v>9110.4335</v>
      </c>
      <c r="R11" s="56">
        <f>SUM(R6:R9)</f>
        <v>5754575.248630588</v>
      </c>
      <c r="U11" s="20">
        <f>'[2]附件2'!$J$17*0.95</f>
        <v>10038.192038825018</v>
      </c>
    </row>
    <row r="12" spans="1:18" s="20" customFormat="1" ht="64.5" customHeight="1">
      <c r="A12" s="32" t="s">
        <v>25</v>
      </c>
      <c r="B12" s="33"/>
      <c r="C12" s="33"/>
      <c r="D12" s="33"/>
      <c r="E12" s="33"/>
      <c r="F12" s="33"/>
      <c r="G12" s="33"/>
      <c r="H12" s="41"/>
      <c r="I12" s="33"/>
      <c r="J12" s="41"/>
      <c r="K12" s="41"/>
      <c r="L12" s="41"/>
      <c r="M12" s="33"/>
      <c r="N12" s="33"/>
      <c r="O12" s="33"/>
      <c r="R12" s="20">
        <f>R11/G10</f>
        <v>6771.854786866867</v>
      </c>
    </row>
    <row r="13" spans="1:15" s="20" customFormat="1" ht="15.75">
      <c r="A13" s="34" t="s">
        <v>26</v>
      </c>
      <c r="B13" s="34"/>
      <c r="C13" s="34"/>
      <c r="D13" s="34"/>
      <c r="E13" s="34"/>
      <c r="F13" s="34"/>
      <c r="G13" s="34"/>
      <c r="H13" s="42"/>
      <c r="I13" s="34"/>
      <c r="J13" s="42"/>
      <c r="M13" s="34"/>
      <c r="N13" s="43"/>
      <c r="O13" s="43"/>
    </row>
    <row r="14" spans="1:15" s="20" customFormat="1" ht="15.75">
      <c r="A14" s="34" t="s">
        <v>27</v>
      </c>
      <c r="B14" s="34"/>
      <c r="C14" s="34"/>
      <c r="D14" s="34"/>
      <c r="E14" s="34"/>
      <c r="F14" s="43"/>
      <c r="G14" s="43"/>
      <c r="H14" s="44"/>
      <c r="I14" s="43"/>
      <c r="J14" s="44"/>
      <c r="K14" s="49" t="s">
        <v>28</v>
      </c>
      <c r="L14" s="50"/>
      <c r="M14" s="34"/>
      <c r="N14" s="43"/>
      <c r="O14" s="43"/>
    </row>
    <row r="15" spans="1:12" s="20" customFormat="1" ht="15.75">
      <c r="A15" s="34" t="s">
        <v>29</v>
      </c>
      <c r="B15" s="34"/>
      <c r="C15" s="34"/>
      <c r="D15" s="34"/>
      <c r="E15" s="34"/>
      <c r="H15" s="45"/>
      <c r="J15" s="45"/>
      <c r="K15" s="49" t="s">
        <v>30</v>
      </c>
      <c r="L15" s="50"/>
    </row>
    <row r="16" spans="8:12" s="20" customFormat="1" ht="15.75">
      <c r="H16" s="45"/>
      <c r="J16" s="45"/>
      <c r="K16" s="45"/>
      <c r="L16" s="45"/>
    </row>
    <row r="17" spans="8:12" s="20" customFormat="1" ht="15.75">
      <c r="H17" s="45"/>
      <c r="J17" s="45"/>
      <c r="K17" s="45"/>
      <c r="L17" s="45"/>
    </row>
    <row r="18" spans="8:12" s="20" customFormat="1" ht="15.75">
      <c r="H18" s="45"/>
      <c r="J18" s="45"/>
      <c r="K18" s="45"/>
      <c r="L18" s="45"/>
    </row>
    <row r="19" spans="8:12" s="20" customFormat="1" ht="15.75">
      <c r="H19" s="45"/>
      <c r="J19" s="45"/>
      <c r="K19" s="45"/>
      <c r="L19" s="45"/>
    </row>
    <row r="20" spans="8:12" s="20" customFormat="1" ht="15.75">
      <c r="H20" s="45"/>
      <c r="J20" s="45"/>
      <c r="K20" s="45"/>
      <c r="L20" s="45"/>
    </row>
    <row r="21" spans="8:12" s="20" customFormat="1" ht="15.75">
      <c r="H21" s="45"/>
      <c r="J21" s="45"/>
      <c r="K21" s="45"/>
      <c r="L21" s="45"/>
    </row>
    <row r="22" spans="8:12" s="20" customFormat="1" ht="15.75">
      <c r="H22" s="45"/>
      <c r="J22" s="45"/>
      <c r="K22" s="45"/>
      <c r="L22" s="45"/>
    </row>
    <row r="23" spans="8:12" s="20" customFormat="1" ht="15.75">
      <c r="H23" s="45"/>
      <c r="J23" s="45"/>
      <c r="K23" s="45"/>
      <c r="L23" s="45"/>
    </row>
    <row r="24" spans="8:12" s="20" customFormat="1" ht="15.75">
      <c r="H24" s="45"/>
      <c r="J24" s="45"/>
      <c r="K24" s="45"/>
      <c r="L24" s="45"/>
    </row>
  </sheetData>
  <sheetProtection/>
  <mergeCells count="23">
    <mergeCell ref="A1:B1"/>
    <mergeCell ref="A2:O2"/>
    <mergeCell ref="A10:F10"/>
    <mergeCell ref="A11:O11"/>
    <mergeCell ref="A12:O12"/>
    <mergeCell ref="A13:E13"/>
    <mergeCell ref="A14:E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A13" sqref="A13:O13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5.7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5.7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5.7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5.7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5.7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5.7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5.7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5.7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5.7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5.7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5.7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5.7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5.7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5.7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5.7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5.7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5.7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5.7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5.7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5.7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5.7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5.7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5.7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5.7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5.7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5.7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5.7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5.7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5.7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5.7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5.7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5.7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5.7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5.7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5.7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5.7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5.7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5.7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5.7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5.7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A13" sqref="A13:O13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5.7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" t="s">
        <v>11</v>
      </c>
      <c r="H1" s="5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4"/>
      <c r="H2" s="5"/>
      <c r="I2" s="13"/>
      <c r="J2" s="11"/>
      <c r="K2" s="11"/>
      <c r="L2" s="14"/>
    </row>
    <row r="3" spans="1:16" ht="15.75">
      <c r="A3" s="3">
        <v>1</v>
      </c>
      <c r="B3" s="3">
        <v>26</v>
      </c>
      <c r="C3" s="3">
        <v>102</v>
      </c>
      <c r="D3" s="3">
        <v>1</v>
      </c>
      <c r="E3" s="6" t="s">
        <v>20</v>
      </c>
      <c r="F3" s="3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8">
        <f>L3*1.015</f>
        <v>2801298.4999999995</v>
      </c>
      <c r="O3">
        <f>M3/G3</f>
        <v>11856.419708932845</v>
      </c>
      <c r="P3">
        <v>0.95</v>
      </c>
    </row>
    <row r="4" spans="1:15" ht="15.75">
      <c r="A4" s="3">
        <v>2</v>
      </c>
      <c r="B4" s="3">
        <v>26</v>
      </c>
      <c r="C4" s="3">
        <v>201</v>
      </c>
      <c r="D4" s="3">
        <v>2</v>
      </c>
      <c r="E4" s="6" t="s">
        <v>20</v>
      </c>
      <c r="F4" s="3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8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3">
        <v>3</v>
      </c>
      <c r="B5" s="3">
        <v>26</v>
      </c>
      <c r="C5" s="3">
        <v>202</v>
      </c>
      <c r="D5" s="3">
        <v>2</v>
      </c>
      <c r="E5" s="6" t="s">
        <v>20</v>
      </c>
      <c r="F5" s="3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8">
        <f>L5*1.06</f>
        <v>2584232.3000000003</v>
      </c>
      <c r="O5">
        <f t="shared" si="3"/>
        <v>10793.065744493797</v>
      </c>
    </row>
    <row r="6" spans="1:15" ht="15.75">
      <c r="A6" s="3">
        <v>4</v>
      </c>
      <c r="B6" s="3">
        <v>26</v>
      </c>
      <c r="C6" s="3">
        <v>302</v>
      </c>
      <c r="D6" s="3">
        <v>3</v>
      </c>
      <c r="E6" s="6" t="s">
        <v>22</v>
      </c>
      <c r="F6" s="3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8">
        <f t="shared" si="2"/>
        <v>2484045</v>
      </c>
      <c r="O6">
        <f t="shared" si="3"/>
        <v>12202.693681093977</v>
      </c>
    </row>
    <row r="7" spans="1:15" ht="15.75">
      <c r="A7" s="3">
        <v>5</v>
      </c>
      <c r="B7" s="3">
        <v>27</v>
      </c>
      <c r="C7" s="3">
        <v>101</v>
      </c>
      <c r="D7" s="3">
        <v>1</v>
      </c>
      <c r="E7" s="6" t="s">
        <v>20</v>
      </c>
      <c r="F7" s="3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8">
        <f t="shared" si="2"/>
        <v>2421228</v>
      </c>
      <c r="O7">
        <f t="shared" si="3"/>
        <v>15704.311955168121</v>
      </c>
    </row>
    <row r="8" spans="1:15" ht="15.75">
      <c r="A8" s="3">
        <v>6</v>
      </c>
      <c r="B8" s="3">
        <v>27</v>
      </c>
      <c r="C8" s="3">
        <v>102</v>
      </c>
      <c r="D8" s="3">
        <v>1</v>
      </c>
      <c r="E8" s="6" t="s">
        <v>20</v>
      </c>
      <c r="F8" s="3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8">
        <f>L8*1</f>
        <v>2420287</v>
      </c>
      <c r="O8">
        <f t="shared" si="3"/>
        <v>15698.208540888336</v>
      </c>
    </row>
    <row r="9" spans="1:15" ht="15.75">
      <c r="A9" s="3">
        <v>7</v>
      </c>
      <c r="B9" s="3">
        <v>27</v>
      </c>
      <c r="C9" s="3">
        <v>201</v>
      </c>
      <c r="D9" s="3">
        <v>2</v>
      </c>
      <c r="E9" s="6" t="s">
        <v>20</v>
      </c>
      <c r="F9" s="3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8">
        <f t="shared" si="2"/>
        <v>2202260</v>
      </c>
      <c r="O9">
        <f t="shared" si="3"/>
        <v>12917.54919321774</v>
      </c>
    </row>
    <row r="10" spans="1:15" ht="15.75">
      <c r="A10" s="3">
        <v>8</v>
      </c>
      <c r="B10" s="3">
        <v>27</v>
      </c>
      <c r="C10" s="3">
        <v>202</v>
      </c>
      <c r="D10" s="3">
        <v>2</v>
      </c>
      <c r="E10" s="6" t="s">
        <v>20</v>
      </c>
      <c r="F10" s="3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8">
        <f t="shared" si="2"/>
        <v>2201529</v>
      </c>
      <c r="O10">
        <f t="shared" si="3"/>
        <v>12913.261448600735</v>
      </c>
    </row>
    <row r="11" spans="1:15" ht="15.75">
      <c r="A11" s="3">
        <v>9</v>
      </c>
      <c r="B11" s="3">
        <v>27</v>
      </c>
      <c r="C11" s="3">
        <v>301</v>
      </c>
      <c r="D11" s="3">
        <v>3</v>
      </c>
      <c r="E11" s="6" t="s">
        <v>22</v>
      </c>
      <c r="F11" s="3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8">
        <f>L11*0.9</f>
        <v>2032434</v>
      </c>
      <c r="O11">
        <f t="shared" si="3"/>
        <v>14172.517741500224</v>
      </c>
    </row>
    <row r="12" spans="1:17" ht="15.75">
      <c r="A12" s="3">
        <v>10</v>
      </c>
      <c r="B12" s="3">
        <v>28</v>
      </c>
      <c r="C12" s="3">
        <v>201</v>
      </c>
      <c r="D12" s="3">
        <v>2</v>
      </c>
      <c r="E12" s="6" t="s">
        <v>20</v>
      </c>
      <c r="F12" s="3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8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3">
        <v>11</v>
      </c>
      <c r="B13" s="3">
        <v>28</v>
      </c>
      <c r="C13" s="3">
        <v>202</v>
      </c>
      <c r="D13" s="3">
        <v>2</v>
      </c>
      <c r="E13" s="6" t="s">
        <v>20</v>
      </c>
      <c r="F13" s="3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8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3">
        <v>12</v>
      </c>
      <c r="B14" s="3">
        <v>28</v>
      </c>
      <c r="C14" s="3">
        <v>301</v>
      </c>
      <c r="D14" s="3">
        <v>3</v>
      </c>
      <c r="E14" s="6" t="s">
        <v>22</v>
      </c>
      <c r="F14" s="3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8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.75">
      <c r="G15" s="9">
        <f>SUM(G3:G14)</f>
        <v>2122.2472999999995</v>
      </c>
      <c r="J15" s="17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5.75">
      <c r="L16">
        <f>L15/G15</f>
        <v>13354.658055166336</v>
      </c>
      <c r="M16">
        <f>M15/G15</f>
        <v>12967.031212620699</v>
      </c>
    </row>
    <row r="17" ht="15.75">
      <c r="K17">
        <f>J13*1.7</f>
        <v>18885.557128614157</v>
      </c>
    </row>
    <row r="19" ht="15.75">
      <c r="O19">
        <f>O12*1.5</f>
        <v>16754.261920121986</v>
      </c>
    </row>
    <row r="20" spans="13:15" ht="15.75">
      <c r="M20">
        <v>12963</v>
      </c>
      <c r="O20">
        <f>O13*1.5</f>
        <v>16663.726878188965</v>
      </c>
    </row>
    <row r="21" ht="15.75">
      <c r="I21">
        <v>14115</v>
      </c>
    </row>
    <row r="22" ht="15.75">
      <c r="I22">
        <f>I21*0.95</f>
        <v>13409.25</v>
      </c>
    </row>
    <row r="24" ht="15.7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A13" sqref="A13:O13"/>
    </sheetView>
  </sheetViews>
  <sheetFormatPr defaultColWidth="9.00390625" defaultRowHeight="14.25"/>
  <sheetData>
    <row r="1" spans="2:3" ht="15.75">
      <c r="B1">
        <v>2801298.4999999995</v>
      </c>
      <c r="C1">
        <f>B1*0.95</f>
        <v>2661233.5749999993</v>
      </c>
    </row>
    <row r="2" spans="2:3" ht="15.75">
      <c r="B2">
        <v>2162823</v>
      </c>
      <c r="C2">
        <f aca="true" t="shared" si="0" ref="C2:C12">B2*0.95</f>
        <v>2054681.8499999999</v>
      </c>
    </row>
    <row r="3" spans="2:3" ht="15.75">
      <c r="B3">
        <v>2584232.3000000003</v>
      </c>
      <c r="C3">
        <f t="shared" si="0"/>
        <v>2455020.685</v>
      </c>
    </row>
    <row r="4" spans="2:3" ht="15.75">
      <c r="B4">
        <v>2484045</v>
      </c>
      <c r="C4">
        <f t="shared" si="0"/>
        <v>2359842.75</v>
      </c>
    </row>
    <row r="5" spans="2:3" ht="15.75">
      <c r="B5">
        <v>2421228</v>
      </c>
      <c r="C5">
        <f t="shared" si="0"/>
        <v>2300166.6</v>
      </c>
    </row>
    <row r="6" spans="2:3" ht="15.75">
      <c r="B6">
        <v>2420287</v>
      </c>
      <c r="C6">
        <f t="shared" si="0"/>
        <v>2299272.65</v>
      </c>
    </row>
    <row r="7" spans="2:3" ht="15.75">
      <c r="B7">
        <v>2202260</v>
      </c>
      <c r="C7">
        <f t="shared" si="0"/>
        <v>2092147</v>
      </c>
    </row>
    <row r="8" spans="2:3" ht="15.75">
      <c r="B8">
        <v>2201529</v>
      </c>
      <c r="C8">
        <f t="shared" si="0"/>
        <v>2091452.5499999998</v>
      </c>
    </row>
    <row r="9" spans="2:3" ht="15.75">
      <c r="B9">
        <v>2032434</v>
      </c>
      <c r="C9">
        <f t="shared" si="0"/>
        <v>1930812.2999999998</v>
      </c>
    </row>
    <row r="10" spans="2:3" ht="15.75">
      <c r="B10">
        <v>1904512.8</v>
      </c>
      <c r="C10">
        <f t="shared" si="0"/>
        <v>1809287.16</v>
      </c>
    </row>
    <row r="11" spans="2:3" ht="15.75">
      <c r="B11">
        <v>1894221.38</v>
      </c>
      <c r="C11">
        <f t="shared" si="0"/>
        <v>1799510.3109999998</v>
      </c>
    </row>
    <row r="12" spans="2:3" ht="15.75">
      <c r="B12">
        <v>2410376</v>
      </c>
      <c r="C12">
        <f t="shared" si="0"/>
        <v>2289857.1999999997</v>
      </c>
    </row>
    <row r="17" ht="15.7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2016-10-10T15:02:16Z</cp:lastPrinted>
  <dcterms:created xsi:type="dcterms:W3CDTF">2011-04-26T10:07:47Z</dcterms:created>
  <dcterms:modified xsi:type="dcterms:W3CDTF">2023-12-11T15:13:09Z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09DEBEF24FEE4BE48D6B307ACBBA2875_13</vt:lpwstr>
  </property>
  <property fmtid="{D5CDD505-2E9C-101B-9397-08002B2CF9AE}" pid="4" name="퀀_generated_2.-2147483648">
    <vt:i4>2052</vt:i4>
  </property>
</Properties>
</file>