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<sst xmlns="http://schemas.openxmlformats.org/spreadsheetml/2006/main" count="63" uniqueCount="31">
  <si>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</si>
  <si>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</si>
  <si>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</si>
  <si>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</si>
  <si>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</si>
  <si>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</si>
  <si>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</si>
  <si>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</si>
  <si>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</si>
  <si>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</si>
  <si>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</si>
  <si>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</si>
  <si>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</si>
  <si>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</si>
  <si>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</si>
  <si>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</si>
  <si>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</si>
  <si>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</si>
  <si>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</si>
  <si>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</si>
  <si>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</si>
  <si>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</si>
  <si>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</si>
  <si>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t xml:space="preserve">   本栋销售住宅共2套，销售住宅总建筑面积：180.08㎡，套内面积：154.10㎡，分摊面积：25.98㎡，销售均价：5941.78元/㎡（建筑面积）、
6943.51元/㎡（套内建筑面积）。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</si>
  <si>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</si>
  <si>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</si>
  <si>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</si>
  <si>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</si>
  <si>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</si>
  <si>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</si>
  <si>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毛坯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</si>
</sst>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5" fillId="11" borderId="0" applyNumberFormat="0" applyBorder="0" applyAlignment="0" applyProtection="0"/>
    <xf numFmtId="0" fontId="10" fillId="0" borderId="5" applyNumberFormat="0" applyFill="0" applyAlignment="0" applyProtection="0"/>
    <xf numFmtId="0" fontId="15" fillId="4" borderId="0" applyNumberFormat="0" applyBorder="0" applyAlignment="0" applyProtection="0"/>
    <xf numFmtId="0" fontId="17" fillId="5" borderId="6" applyNumberFormat="0" applyAlignment="0" applyProtection="0"/>
    <xf numFmtId="0" fontId="28" fillId="12" borderId="0" applyNumberFormat="0" applyBorder="0" applyAlignment="0" applyProtection="0"/>
    <xf numFmtId="0" fontId="21" fillId="5" borderId="1" applyNumberFormat="0" applyAlignment="0" applyProtection="0"/>
    <xf numFmtId="0" fontId="14" fillId="13" borderId="7" applyNumberFormat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8" fillId="16" borderId="0" applyNumberFormat="0" applyBorder="0" applyAlignment="0" applyProtection="0"/>
    <xf numFmtId="0" fontId="26" fillId="14" borderId="0" applyNumberFormat="0" applyBorder="0" applyAlignment="0" applyProtection="0"/>
    <xf numFmtId="0" fontId="1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27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28" fillId="25" borderId="0" applyNumberFormat="0" applyBorder="0" applyAlignment="0" applyProtection="0"/>
    <xf numFmtId="0" fontId="15" fillId="26" borderId="0" applyNumberFormat="0" applyBorder="0" applyAlignment="0" applyProtection="0"/>
    <xf numFmtId="0" fontId="9" fillId="19" borderId="0" applyNumberFormat="0" applyBorder="0" applyAlignment="0" applyProtection="0"/>
    <xf numFmtId="0" fontId="2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9" fillId="5" borderId="0" applyNumberFormat="0" applyBorder="0" applyAlignment="0" applyProtection="0"/>
    <xf numFmtId="0" fontId="28" fillId="30" borderId="0" applyNumberFormat="0" applyBorder="0" applyAlignment="0" applyProtection="0"/>
    <xf numFmtId="0" fontId="15" fillId="5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7" xfId="0" applyBorder="1" applyAlignment="1">
      <alignment vertical="center" wrapText="1"/>
    </xf>
    <xf numFmtId="177" fontId="6" fillId="0" borderId="0" xfId="0" applyNumberFormat="1" applyFont="1" applyAlignment="1">
      <alignment horizontal="left" vertical="center" wrapText="1"/>
    </xf>
    <xf numFmtId="177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workbookViewId="0" topLeftCell="A1">
      <selection activeCell="R15" sqref="R15"/>
    </sheetView>
  </sheetViews>
  <sheetFormatPr defaultColWidth="9.00390625" defaultRowHeight="14.25"/>
  <cols>
    <col min="1" max="1" width="3.875" style="0" customWidth="1"/>
    <col min="2" max="2" width="6.75390625" style="0" customWidth="1"/>
    <col min="3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19" customWidth="1"/>
    <col min="8" max="8" width="9.50390625" style="19" bestFit="1" customWidth="1"/>
    <col min="9" max="9" width="9.625" style="19" customWidth="1"/>
    <col min="10" max="10" width="10.625" style="0" customWidth="1"/>
    <col min="11" max="13" width="11.125" style="0" customWidth="1"/>
    <col min="14" max="14" width="8.75390625" style="0" customWidth="1"/>
    <col min="15" max="15" width="11.75390625" style="0" customWidth="1"/>
    <col min="17" max="17" width="12.625" style="0" bestFit="1" customWidth="1"/>
  </cols>
  <sheetData>
    <row r="1" spans="1:2" ht="18" customHeight="1">
      <c r="A1" s="20" t="s">
        <v>0</v>
      </c>
      <c r="B1" s="20"/>
    </row>
    <row r="2" spans="1:15" ht="40.5" customHeight="1">
      <c r="A2" s="21" t="s">
        <v>1</v>
      </c>
      <c r="B2" s="21"/>
      <c r="C2" s="21"/>
      <c r="D2" s="21"/>
      <c r="E2" s="21"/>
      <c r="F2" s="21"/>
      <c r="G2" s="22"/>
      <c r="H2" s="22"/>
      <c r="I2" s="22"/>
      <c r="J2" s="21"/>
      <c r="K2" s="21"/>
      <c r="L2" s="21"/>
      <c r="M2" s="21"/>
      <c r="N2" s="21"/>
      <c r="O2" s="21"/>
    </row>
    <row r="3" spans="1:15" ht="36" customHeight="1">
      <c r="A3" s="23" t="s">
        <v>2</v>
      </c>
      <c r="B3" s="23"/>
      <c r="C3" s="23"/>
      <c r="D3" s="23"/>
      <c r="E3" s="23"/>
      <c r="F3" s="23"/>
      <c r="G3" s="24"/>
      <c r="H3" s="24"/>
      <c r="I3" s="24" t="s">
        <v>3</v>
      </c>
      <c r="K3" s="24" t="s">
        <v>4</v>
      </c>
      <c r="M3" s="38"/>
      <c r="N3" s="39"/>
      <c r="O3" s="39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3" t="s">
        <v>12</v>
      </c>
      <c r="I4" s="9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3"/>
      <c r="I5" s="11"/>
      <c r="J5" s="2"/>
      <c r="K5" s="2"/>
      <c r="L5" s="12"/>
      <c r="M5" s="12"/>
      <c r="N5" s="2"/>
      <c r="O5" s="1"/>
    </row>
    <row r="6" spans="1:16" s="17" customFormat="1" ht="24.75" customHeight="1">
      <c r="A6" s="4">
        <v>1</v>
      </c>
      <c r="B6" s="4">
        <v>3</v>
      </c>
      <c r="C6" s="4">
        <v>605</v>
      </c>
      <c r="D6" s="4">
        <v>6</v>
      </c>
      <c r="E6" s="5" t="s">
        <v>20</v>
      </c>
      <c r="F6" s="4">
        <v>2.9</v>
      </c>
      <c r="G6" s="6">
        <v>90.04</v>
      </c>
      <c r="H6" s="6">
        <v>12.990000000000009</v>
      </c>
      <c r="I6" s="6">
        <v>77.05</v>
      </c>
      <c r="J6" s="6">
        <f>L6/G6</f>
        <v>5704.42003553976</v>
      </c>
      <c r="K6" s="6">
        <f>L6/I6</f>
        <v>6666.13861129137</v>
      </c>
      <c r="L6" s="6">
        <v>513625.98</v>
      </c>
      <c r="M6" s="6"/>
      <c r="N6" s="13" t="s">
        <v>21</v>
      </c>
      <c r="O6" s="13"/>
      <c r="P6" s="40"/>
    </row>
    <row r="7" spans="1:16" s="17" customFormat="1" ht="24.75" customHeight="1">
      <c r="A7" s="4">
        <v>2</v>
      </c>
      <c r="B7" s="4">
        <v>3</v>
      </c>
      <c r="C7" s="4">
        <v>1104</v>
      </c>
      <c r="D7" s="4">
        <v>13</v>
      </c>
      <c r="E7" s="5" t="s">
        <v>20</v>
      </c>
      <c r="F7" s="4">
        <v>2.9</v>
      </c>
      <c r="G7" s="6">
        <v>90.04</v>
      </c>
      <c r="H7" s="6">
        <f>G7-I7</f>
        <v>12.990000000000009</v>
      </c>
      <c r="I7" s="6">
        <v>77.05</v>
      </c>
      <c r="J7" s="6">
        <f>L7/G7</f>
        <v>6179.130386494891</v>
      </c>
      <c r="K7" s="6">
        <f>L7/I7</f>
        <v>7220.881245944192</v>
      </c>
      <c r="L7" s="6">
        <v>556368.9</v>
      </c>
      <c r="M7" s="6"/>
      <c r="N7" s="13" t="s">
        <v>21</v>
      </c>
      <c r="O7" s="13"/>
      <c r="P7" s="40"/>
    </row>
    <row r="8" spans="1:15" s="18" customFormat="1" ht="24.75" customHeight="1">
      <c r="A8" s="7" t="s">
        <v>22</v>
      </c>
      <c r="B8" s="7"/>
      <c r="C8" s="7"/>
      <c r="D8" s="7"/>
      <c r="E8" s="7"/>
      <c r="F8" s="8"/>
      <c r="G8" s="6">
        <f>SUM(G6:G7)</f>
        <v>180.08</v>
      </c>
      <c r="H8" s="6">
        <f>SUM(H6:H7)</f>
        <v>25.980000000000018</v>
      </c>
      <c r="I8" s="6">
        <f>SUM(I6:I7)</f>
        <v>154.1</v>
      </c>
      <c r="J8" s="6">
        <f>L8/G8</f>
        <v>5941.775211017324</v>
      </c>
      <c r="K8" s="6">
        <f>L8/I8</f>
        <v>6943.50992861778</v>
      </c>
      <c r="L8" s="6">
        <f>SUM(L6:L7)</f>
        <v>1069994.88</v>
      </c>
      <c r="M8" s="15"/>
      <c r="N8" s="16"/>
      <c r="O8" s="16"/>
    </row>
    <row r="9" spans="1:15" s="18" customFormat="1" ht="42" customHeight="1">
      <c r="A9" s="25" t="s">
        <v>23</v>
      </c>
      <c r="B9" s="26"/>
      <c r="C9" s="26"/>
      <c r="D9" s="26"/>
      <c r="E9" s="26"/>
      <c r="F9" s="26"/>
      <c r="G9" s="27"/>
      <c r="H9" s="27"/>
      <c r="I9" s="27"/>
      <c r="J9" s="26"/>
      <c r="K9" s="26"/>
      <c r="L9" s="26"/>
      <c r="M9" s="26"/>
      <c r="N9" s="26"/>
      <c r="O9" s="41"/>
    </row>
    <row r="10" spans="1:15" s="18" customFormat="1" ht="72" customHeight="1">
      <c r="A10" s="28" t="s">
        <v>24</v>
      </c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29"/>
      <c r="N10" s="29"/>
      <c r="O10" s="29"/>
    </row>
    <row r="11" spans="1:15" s="18" customFormat="1" ht="24.75" customHeight="1">
      <c r="A11" s="31" t="s">
        <v>25</v>
      </c>
      <c r="B11" s="31"/>
      <c r="C11" s="31"/>
      <c r="D11" s="31"/>
      <c r="E11" s="31"/>
      <c r="F11" s="31"/>
      <c r="G11" s="32"/>
      <c r="H11" s="33"/>
      <c r="I11" s="32"/>
      <c r="J11" s="42"/>
      <c r="M11" s="31"/>
      <c r="N11" s="34"/>
      <c r="O11" s="34"/>
    </row>
    <row r="12" spans="1:15" s="18" customFormat="1" ht="24.75" customHeight="1">
      <c r="A12" s="31" t="s">
        <v>26</v>
      </c>
      <c r="B12" s="31"/>
      <c r="C12" s="31"/>
      <c r="D12" s="31"/>
      <c r="E12" s="31"/>
      <c r="F12" s="34"/>
      <c r="G12" s="35"/>
      <c r="H12" s="36"/>
      <c r="I12" s="35"/>
      <c r="J12" s="43"/>
      <c r="K12" s="38" t="s">
        <v>27</v>
      </c>
      <c r="L12" s="44"/>
      <c r="M12" s="31"/>
      <c r="N12" s="34"/>
      <c r="O12" s="34"/>
    </row>
    <row r="13" spans="1:12" s="18" customFormat="1" ht="24.75" customHeight="1">
      <c r="A13" s="31" t="s">
        <v>28</v>
      </c>
      <c r="B13" s="31"/>
      <c r="C13" s="31"/>
      <c r="D13" s="31"/>
      <c r="E13" s="31"/>
      <c r="G13" s="17"/>
      <c r="H13" s="37"/>
      <c r="I13" s="17"/>
      <c r="J13" s="45"/>
      <c r="K13" s="38" t="s">
        <v>29</v>
      </c>
      <c r="L13" s="44"/>
    </row>
    <row r="14" spans="7:9" s="18" customFormat="1" ht="24.75" customHeight="1">
      <c r="G14" s="17"/>
      <c r="H14" s="17"/>
      <c r="I14" s="17"/>
    </row>
    <row r="15" spans="7:9" s="18" customFormat="1" ht="24.75" customHeight="1">
      <c r="G15" s="17"/>
      <c r="H15" s="17"/>
      <c r="I15" s="17"/>
    </row>
    <row r="16" spans="7:9" s="18" customFormat="1" ht="24.75" customHeight="1">
      <c r="G16" s="17"/>
      <c r="H16" s="17"/>
      <c r="I16" s="17"/>
    </row>
    <row r="17" spans="7:9" s="18" customFormat="1" ht="24.75" customHeight="1">
      <c r="G17" s="17"/>
      <c r="H17" s="17"/>
      <c r="I17" s="17"/>
    </row>
    <row r="18" spans="7:9" s="18" customFormat="1" ht="24.75" customHeight="1">
      <c r="G18" s="17"/>
      <c r="H18" s="17"/>
      <c r="I18" s="17"/>
    </row>
    <row r="19" spans="7:9" s="18" customFormat="1" ht="24.75" customHeight="1">
      <c r="G19" s="17"/>
      <c r="H19" s="17"/>
      <c r="I19" s="17"/>
    </row>
    <row r="20" spans="7:9" s="18" customFormat="1" ht="24.75" customHeight="1">
      <c r="G20" s="17"/>
      <c r="H20" s="17"/>
      <c r="I20" s="17"/>
    </row>
    <row r="21" spans="7:9" s="18" customFormat="1" ht="30.75" customHeight="1">
      <c r="G21" s="17"/>
      <c r="H21" s="17"/>
      <c r="I21" s="17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4:U19"/>
  <sheetViews>
    <sheetView workbookViewId="0" topLeftCell="B1">
      <selection activeCell="P8" sqref="P8:P12"/>
    </sheetView>
  </sheetViews>
  <sheetFormatPr defaultColWidth="9.00390625" defaultRowHeight="14.25"/>
  <cols>
    <col min="12" max="12" width="11.75390625" style="0" customWidth="1"/>
    <col min="16" max="16" width="11.625" style="0" bestFit="1" customWidth="1"/>
  </cols>
  <sheetData>
    <row r="4" ht="14.25">
      <c r="K4" t="e">
        <f>#REF!*0.95</f>
        <v>#REF!</v>
      </c>
    </row>
    <row r="6" spans="1:15" ht="14.25">
      <c r="A6" s="1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3" t="s">
        <v>11</v>
      </c>
      <c r="H6" s="3" t="s">
        <v>12</v>
      </c>
      <c r="I6" s="9" t="s">
        <v>13</v>
      </c>
      <c r="J6" s="2" t="s">
        <v>14</v>
      </c>
      <c r="K6" s="2" t="s">
        <v>15</v>
      </c>
      <c r="L6" s="10" t="s">
        <v>16</v>
      </c>
      <c r="M6" s="10" t="s">
        <v>17</v>
      </c>
      <c r="N6" s="2" t="s">
        <v>18</v>
      </c>
      <c r="O6" s="1" t="s">
        <v>19</v>
      </c>
    </row>
    <row r="7" spans="1:15" ht="14.25">
      <c r="A7" s="1"/>
      <c r="B7" s="2"/>
      <c r="C7" s="2"/>
      <c r="D7" s="2"/>
      <c r="E7" s="2"/>
      <c r="F7" s="2"/>
      <c r="G7" s="3"/>
      <c r="H7" s="3"/>
      <c r="I7" s="11"/>
      <c r="J7" s="2"/>
      <c r="K7" s="2"/>
      <c r="L7" s="12"/>
      <c r="M7" s="12"/>
      <c r="N7" s="2"/>
      <c r="O7" s="1"/>
    </row>
    <row r="8" spans="1:21" ht="15">
      <c r="A8" s="4">
        <v>1</v>
      </c>
      <c r="B8" s="4">
        <v>3</v>
      </c>
      <c r="C8" s="4">
        <v>1001</v>
      </c>
      <c r="D8" s="4">
        <v>10</v>
      </c>
      <c r="E8" s="5" t="s">
        <v>20</v>
      </c>
      <c r="F8" s="4">
        <v>2.9</v>
      </c>
      <c r="G8" s="6">
        <v>110.16</v>
      </c>
      <c r="H8" s="6">
        <f>G8-I8</f>
        <v>15.899999999999991</v>
      </c>
      <c r="I8" s="6">
        <v>94.26</v>
      </c>
      <c r="J8" s="6">
        <f aca="true" t="shared" si="0" ref="J8:J13">L8/G8</f>
        <v>6745.241047252306</v>
      </c>
      <c r="K8" s="6">
        <f aca="true" t="shared" si="1" ref="K8:K13">L8/I8</f>
        <v>7883.044279284044</v>
      </c>
      <c r="L8" s="6">
        <v>743055.753765314</v>
      </c>
      <c r="M8" s="6"/>
      <c r="N8" s="13" t="s">
        <v>21</v>
      </c>
      <c r="O8" s="13" t="s">
        <v>30</v>
      </c>
      <c r="P8">
        <f>L8*0.885</f>
        <v>657604.3420823029</v>
      </c>
      <c r="Q8">
        <f aca="true" t="shared" si="2" ref="Q8:Q13">P8*0.85</f>
        <v>558963.6907699575</v>
      </c>
      <c r="R8">
        <f>T8*0.81</f>
        <v>559406.25</v>
      </c>
      <c r="S8">
        <f>Q8-R8</f>
        <v>-442.5592300425051</v>
      </c>
      <c r="T8">
        <v>690625</v>
      </c>
      <c r="U8">
        <f>T8*0.81</f>
        <v>559406.25</v>
      </c>
    </row>
    <row r="9" spans="1:20" ht="15">
      <c r="A9" s="4">
        <v>2</v>
      </c>
      <c r="B9" s="4">
        <v>3</v>
      </c>
      <c r="C9" s="4">
        <v>1101</v>
      </c>
      <c r="D9" s="4">
        <v>11</v>
      </c>
      <c r="E9" s="5" t="s">
        <v>20</v>
      </c>
      <c r="F9" s="4">
        <v>2.9</v>
      </c>
      <c r="G9" s="6">
        <v>110.16</v>
      </c>
      <c r="H9" s="6">
        <f>G9-I9</f>
        <v>15.899999999999991</v>
      </c>
      <c r="I9" s="6">
        <v>94.26</v>
      </c>
      <c r="J9" s="6">
        <f t="shared" si="0"/>
        <v>6826.231325417275</v>
      </c>
      <c r="K9" s="6">
        <f t="shared" si="1"/>
        <v>7977.69618934826</v>
      </c>
      <c r="L9" s="6">
        <v>751977.642807967</v>
      </c>
      <c r="M9" s="6"/>
      <c r="N9" s="13" t="s">
        <v>21</v>
      </c>
      <c r="O9" s="13" t="s">
        <v>30</v>
      </c>
      <c r="P9" s="14">
        <f>L9*1.215</f>
        <v>913652.83601168</v>
      </c>
      <c r="Q9">
        <f t="shared" si="2"/>
        <v>776604.910609928</v>
      </c>
      <c r="T9">
        <v>696133</v>
      </c>
    </row>
    <row r="10" spans="1:19" ht="15">
      <c r="A10" s="4">
        <v>3</v>
      </c>
      <c r="B10" s="4">
        <v>3</v>
      </c>
      <c r="C10" s="4">
        <v>102</v>
      </c>
      <c r="D10" s="4">
        <v>1</v>
      </c>
      <c r="E10" s="5" t="s">
        <v>20</v>
      </c>
      <c r="F10" s="4">
        <v>2.9</v>
      </c>
      <c r="G10" s="6">
        <v>110.54</v>
      </c>
      <c r="H10" s="6">
        <f>G10-I10</f>
        <v>15.950000000000003</v>
      </c>
      <c r="I10" s="6">
        <v>94.59</v>
      </c>
      <c r="J10" s="6">
        <f t="shared" si="0"/>
        <v>6168.361246510703</v>
      </c>
      <c r="K10" s="6">
        <f t="shared" si="1"/>
        <v>7208.485592444159</v>
      </c>
      <c r="L10" s="6">
        <v>681850.6521892931</v>
      </c>
      <c r="M10" s="6"/>
      <c r="N10" s="13" t="s">
        <v>21</v>
      </c>
      <c r="O10" s="13" t="s">
        <v>30</v>
      </c>
      <c r="P10">
        <f>L10*0.851</f>
        <v>580254.9050130884</v>
      </c>
      <c r="Q10">
        <f t="shared" si="2"/>
        <v>493216.6692611251</v>
      </c>
      <c r="R10">
        <v>493766</v>
      </c>
      <c r="S10">
        <f>Q10-R10</f>
        <v>-549.330738874909</v>
      </c>
    </row>
    <row r="11" spans="1:19" ht="15">
      <c r="A11" s="4">
        <v>4</v>
      </c>
      <c r="B11" s="4">
        <v>3</v>
      </c>
      <c r="C11" s="4">
        <v>1304</v>
      </c>
      <c r="D11" s="4">
        <v>13</v>
      </c>
      <c r="E11" s="5" t="s">
        <v>20</v>
      </c>
      <c r="F11" s="4">
        <v>2.9</v>
      </c>
      <c r="G11" s="6">
        <v>90.04</v>
      </c>
      <c r="H11" s="6">
        <f>G11-I11</f>
        <v>12.990000000000009</v>
      </c>
      <c r="I11" s="6">
        <v>77.05</v>
      </c>
      <c r="J11" s="6">
        <f t="shared" si="0"/>
        <v>7162.14862165913</v>
      </c>
      <c r="K11" s="6">
        <f t="shared" si="1"/>
        <v>8369.628317899911</v>
      </c>
      <c r="L11" s="6">
        <v>644879.8618941881</v>
      </c>
      <c r="M11" s="6"/>
      <c r="N11" s="13" t="s">
        <v>21</v>
      </c>
      <c r="O11" s="13" t="s">
        <v>30</v>
      </c>
      <c r="P11">
        <f>L11*0.878</f>
        <v>566204.5187430972</v>
      </c>
      <c r="Q11">
        <f t="shared" si="2"/>
        <v>481273.8409316326</v>
      </c>
      <c r="R11">
        <v>481542</v>
      </c>
      <c r="S11">
        <f>Q11-R11</f>
        <v>-268.15906836738577</v>
      </c>
    </row>
    <row r="12" spans="1:19" ht="15">
      <c r="A12" s="4">
        <v>8</v>
      </c>
      <c r="B12" s="4">
        <v>3</v>
      </c>
      <c r="C12" s="4">
        <v>1505</v>
      </c>
      <c r="D12" s="4">
        <v>15</v>
      </c>
      <c r="E12" s="5" t="s">
        <v>20</v>
      </c>
      <c r="F12" s="4">
        <v>2.9</v>
      </c>
      <c r="G12" s="6">
        <v>90.04</v>
      </c>
      <c r="H12" s="6">
        <f>G12-I12</f>
        <v>12.990000000000009</v>
      </c>
      <c r="I12" s="6">
        <v>77.05</v>
      </c>
      <c r="J12" s="6">
        <f t="shared" si="0"/>
        <v>7187.531044459416</v>
      </c>
      <c r="K12" s="6">
        <f t="shared" si="1"/>
        <v>8399.290009644723</v>
      </c>
      <c r="L12" s="6">
        <v>647165.2952431259</v>
      </c>
      <c r="M12" s="6"/>
      <c r="N12" s="13" t="s">
        <v>21</v>
      </c>
      <c r="O12" s="13" t="s">
        <v>30</v>
      </c>
      <c r="P12">
        <f>L12*0.994</f>
        <v>643282.3034716671</v>
      </c>
      <c r="Q12">
        <f t="shared" si="2"/>
        <v>546789.9579509171</v>
      </c>
      <c r="R12">
        <v>547207</v>
      </c>
      <c r="S12">
        <f>Q12-R12</f>
        <v>-417.0420490829274</v>
      </c>
    </row>
    <row r="13" spans="1:17" ht="15">
      <c r="A13" s="7" t="s">
        <v>22</v>
      </c>
      <c r="B13" s="7"/>
      <c r="C13" s="7"/>
      <c r="D13" s="7"/>
      <c r="E13" s="7"/>
      <c r="F13" s="8"/>
      <c r="G13" s="6">
        <f>SUM(G8:G12)</f>
        <v>510.94000000000005</v>
      </c>
      <c r="H13" s="6">
        <f>SUM(H8:H12)</f>
        <v>73.73</v>
      </c>
      <c r="I13" s="6">
        <f>SUM(I8:I12)</f>
        <v>437.21000000000004</v>
      </c>
      <c r="J13" s="6">
        <f t="shared" si="0"/>
        <v>10581.83668766818</v>
      </c>
      <c r="K13" s="6">
        <f t="shared" si="1"/>
        <v>12366.33113880556</v>
      </c>
      <c r="L13" s="6">
        <v>5406683.63719718</v>
      </c>
      <c r="M13" s="15"/>
      <c r="N13" s="16"/>
      <c r="O13" s="16"/>
      <c r="P13">
        <f>SUM(P8:P12)</f>
        <v>3360998.9053218355</v>
      </c>
      <c r="Q13">
        <f t="shared" si="2"/>
        <v>2856849.0695235603</v>
      </c>
    </row>
    <row r="16" ht="14.25">
      <c r="P16">
        <f>P13/G13</f>
        <v>6578.069646772293</v>
      </c>
    </row>
    <row r="17" ht="14.25">
      <c r="I17">
        <v>6922</v>
      </c>
    </row>
    <row r="19" ht="14.25">
      <c r="I19">
        <f>I17*0.95</f>
        <v>6575.9</v>
      </c>
    </row>
  </sheetData>
  <sheetProtection/>
  <mergeCells count="16">
    <mergeCell ref="A13:F1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2022-04-11T08:06:00Z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8312E4D7D01745D1A98F2FE6A4FEF432</vt:lpwstr>
  </property>
</Properties>
</file>