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definedNames>
    <definedName name="_xlnm._FilterDatabase" localSheetId="0" hidden="1">'附件2'!$A$5:$O$17</definedName>
  </definedNames>
  <calcPr fullCalcOnLoad="1"/>
</workbook>
</file>

<file path=xl/sharedStrings.xml><?xml version="1.0" encoding="utf-8"?>
<sst xmlns="http://schemas.openxmlformats.org/spreadsheetml/2006/main" count="75" uniqueCount="31">
  <si>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</si>
  <si>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</si>
  <si>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</si>
  <si>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</si>
  <si>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海伦源筑花园20、21、22号楼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</si>
  <si>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</si>
  <si>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</si>
  <si>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</si>
  <si>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</si>
  <si>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</si>
  <si>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</si>
  <si>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</si>
  <si>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</si>
  <si>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</si>
  <si>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</si>
  <si>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</si>
  <si>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</si>
  <si>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</si>
  <si>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</si>
  <si>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</si>
  <si>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</si>
  <si>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</si>
  <si>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本楼栋总面积/均价</t>
  </si>
  <si>
    <r>
      <t xml:space="preserve">   本批销售住宅共6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738.65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602.48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136.17㎡，销售均价：6698.11元/㎡（建筑面积）、8212.03元/㎡（套内建筑面积）。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</si>
  <si>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</si>
  <si>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</si>
  <si>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</si>
  <si>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</si>
  <si>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</si>
  <si>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</si>
  <si>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t>签约价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</si>
</sst>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1" fillId="3" borderId="0" applyNumberFormat="0" applyBorder="0" applyAlignment="0" applyProtection="0"/>
    <xf numFmtId="0" fontId="22" fillId="4" borderId="1" applyNumberFormat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18" fillId="11" borderId="0" applyNumberFormat="0" applyBorder="0" applyAlignment="0" applyProtection="0"/>
    <xf numFmtId="0" fontId="12" fillId="0" borderId="5" applyNumberFormat="0" applyFill="0" applyAlignment="0" applyProtection="0"/>
    <xf numFmtId="0" fontId="18" fillId="4" borderId="0" applyNumberFormat="0" applyBorder="0" applyAlignment="0" applyProtection="0"/>
    <xf numFmtId="0" fontId="19" fillId="5" borderId="6" applyNumberFormat="0" applyAlignment="0" applyProtection="0"/>
    <xf numFmtId="0" fontId="30" fillId="12" borderId="0" applyNumberFormat="0" applyBorder="0" applyAlignment="0" applyProtection="0"/>
    <xf numFmtId="0" fontId="23" fillId="5" borderId="1" applyNumberFormat="0" applyAlignment="0" applyProtection="0"/>
    <xf numFmtId="0" fontId="16" fillId="13" borderId="7" applyNumberFormat="0" applyAlignment="0" applyProtection="0"/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30" fillId="16" borderId="0" applyNumberFormat="0" applyBorder="0" applyAlignment="0" applyProtection="0"/>
    <xf numFmtId="0" fontId="28" fillId="14" borderId="0" applyNumberFormat="0" applyBorder="0" applyAlignment="0" applyProtection="0"/>
    <xf numFmtId="0" fontId="2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29" fillId="22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30" fillId="25" borderId="0" applyNumberFormat="0" applyBorder="0" applyAlignment="0" applyProtection="0"/>
    <xf numFmtId="0" fontId="18" fillId="26" borderId="0" applyNumberFormat="0" applyBorder="0" applyAlignment="0" applyProtection="0"/>
    <xf numFmtId="0" fontId="11" fillId="19" borderId="0" applyNumberFormat="0" applyBorder="0" applyAlignment="0" applyProtection="0"/>
    <xf numFmtId="0" fontId="3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1" fillId="5" borderId="0" applyNumberFormat="0" applyBorder="0" applyAlignment="0" applyProtection="0"/>
    <xf numFmtId="0" fontId="30" fillId="30" borderId="0" applyNumberFormat="0" applyBorder="0" applyAlignment="0" applyProtection="0"/>
    <xf numFmtId="0" fontId="18" fillId="5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3" fillId="43" borderId="10" xfId="0" applyNumberFormat="1" applyFont="1" applyFill="1" applyBorder="1" applyAlignment="1">
      <alignment horizontal="center" vertical="center" wrapText="1"/>
    </xf>
    <xf numFmtId="176" fontId="4" fillId="4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7" fontId="3" fillId="44" borderId="0" xfId="0" applyNumberFormat="1" applyFont="1" applyFill="1" applyBorder="1" applyAlignment="1">
      <alignment horizontal="center" vertical="center" wrapText="1"/>
    </xf>
    <xf numFmtId="177" fontId="3" fillId="22" borderId="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45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46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9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78" fontId="8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178" fontId="8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178" fontId="8" fillId="0" borderId="0" xfId="0" applyNumberFormat="1" applyFont="1" applyAlignment="1">
      <alignment horizontal="left" vertical="center" wrapText="1"/>
    </xf>
    <xf numFmtId="178" fontId="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85" zoomScaleNormal="85" workbookViewId="0" topLeftCell="A1">
      <selection activeCell="S11" sqref="S11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31" customWidth="1"/>
    <col min="8" max="8" width="9.50390625" style="31" bestFit="1" customWidth="1"/>
    <col min="9" max="9" width="9.625" style="31" customWidth="1"/>
    <col min="10" max="10" width="10.625" style="0" customWidth="1"/>
    <col min="11" max="11" width="11.125" style="0" customWidth="1"/>
    <col min="12" max="12" width="12.125" style="0" customWidth="1"/>
    <col min="13" max="13" width="11.125" style="0" customWidth="1"/>
    <col min="14" max="14" width="8.75390625" style="0" customWidth="1"/>
    <col min="15" max="15" width="10.625" style="0" customWidth="1"/>
  </cols>
  <sheetData>
    <row r="1" spans="1:2" ht="18" customHeight="1">
      <c r="A1" s="32" t="s">
        <v>0</v>
      </c>
      <c r="B1" s="32"/>
    </row>
    <row r="2" spans="1:15" ht="40.5" customHeight="1">
      <c r="A2" s="33" t="s">
        <v>1</v>
      </c>
      <c r="B2" s="33"/>
      <c r="C2" s="33"/>
      <c r="D2" s="33"/>
      <c r="E2" s="33"/>
      <c r="F2" s="33"/>
      <c r="G2" s="34"/>
      <c r="H2" s="34"/>
      <c r="I2" s="34"/>
      <c r="J2" s="33"/>
      <c r="K2" s="33"/>
      <c r="L2" s="33"/>
      <c r="M2" s="33"/>
      <c r="N2" s="33"/>
      <c r="O2" s="33"/>
    </row>
    <row r="3" spans="1:15" ht="36" customHeight="1">
      <c r="A3" s="35" t="s">
        <v>2</v>
      </c>
      <c r="B3" s="35"/>
      <c r="C3" s="35"/>
      <c r="D3" s="35"/>
      <c r="E3" s="35"/>
      <c r="F3" s="35"/>
      <c r="G3" s="36"/>
      <c r="H3" s="36"/>
      <c r="I3" s="36" t="s">
        <v>3</v>
      </c>
      <c r="K3" s="36" t="s">
        <v>4</v>
      </c>
      <c r="M3" s="54"/>
      <c r="N3" s="55"/>
      <c r="O3" s="55"/>
    </row>
    <row r="4" spans="1:15" ht="30" customHeight="1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3" t="s">
        <v>11</v>
      </c>
      <c r="H4" s="3" t="s">
        <v>12</v>
      </c>
      <c r="I4" s="14" t="s">
        <v>13</v>
      </c>
      <c r="J4" s="2" t="s">
        <v>14</v>
      </c>
      <c r="K4" s="2" t="s">
        <v>15</v>
      </c>
      <c r="L4" s="15" t="s">
        <v>16</v>
      </c>
      <c r="M4" s="15" t="s">
        <v>17</v>
      </c>
      <c r="N4" s="2" t="s">
        <v>18</v>
      </c>
      <c r="O4" s="1" t="s">
        <v>19</v>
      </c>
    </row>
    <row r="5" spans="1:15" ht="14.25">
      <c r="A5" s="1"/>
      <c r="B5" s="2"/>
      <c r="C5" s="2"/>
      <c r="D5" s="2"/>
      <c r="E5" s="2"/>
      <c r="F5" s="2"/>
      <c r="G5" s="3"/>
      <c r="H5" s="3"/>
      <c r="I5" s="17"/>
      <c r="J5" s="2"/>
      <c r="K5" s="2"/>
      <c r="L5" s="18"/>
      <c r="M5" s="18"/>
      <c r="N5" s="2"/>
      <c r="O5" s="1"/>
    </row>
    <row r="6" spans="1:15" s="30" customFormat="1" ht="24.75" customHeight="1">
      <c r="A6" s="4">
        <v>1</v>
      </c>
      <c r="B6" s="4">
        <v>22</v>
      </c>
      <c r="C6" s="4">
        <v>201</v>
      </c>
      <c r="D6" s="4">
        <v>2</v>
      </c>
      <c r="E6" s="5" t="s">
        <v>20</v>
      </c>
      <c r="F6" s="4">
        <v>3</v>
      </c>
      <c r="G6" s="6">
        <v>123.1079</v>
      </c>
      <c r="H6" s="7">
        <f aca="true" t="shared" si="0" ref="H6:H11">G6-I6</f>
        <v>22.695400000000006</v>
      </c>
      <c r="I6" s="7">
        <v>100.4125</v>
      </c>
      <c r="J6" s="19">
        <f aca="true" t="shared" si="1" ref="J6:J12">L6/G6</f>
        <v>7262.965283092027</v>
      </c>
      <c r="K6" s="19">
        <f aca="true" t="shared" si="2" ref="K6:K12">L6/I6</f>
        <v>8904.552757618474</v>
      </c>
      <c r="L6" s="19">
        <v>894128.403774365</v>
      </c>
      <c r="M6" s="56"/>
      <c r="N6" s="57" t="s">
        <v>21</v>
      </c>
      <c r="O6" s="57"/>
    </row>
    <row r="7" spans="1:15" s="30" customFormat="1" ht="24.75" customHeight="1">
      <c r="A7" s="4">
        <v>2</v>
      </c>
      <c r="B7" s="4">
        <v>22</v>
      </c>
      <c r="C7" s="4">
        <v>202</v>
      </c>
      <c r="D7" s="4">
        <v>2</v>
      </c>
      <c r="E7" s="5" t="s">
        <v>20</v>
      </c>
      <c r="F7" s="4">
        <v>3</v>
      </c>
      <c r="G7" s="6">
        <v>123.1079</v>
      </c>
      <c r="H7" s="7">
        <f t="shared" si="0"/>
        <v>22.695400000000006</v>
      </c>
      <c r="I7" s="7">
        <v>100.4125</v>
      </c>
      <c r="J7" s="19">
        <f t="shared" si="1"/>
        <v>8332.813641447869</v>
      </c>
      <c r="K7" s="19">
        <f t="shared" si="2"/>
        <v>10216.210018573385</v>
      </c>
      <c r="L7" s="19">
        <v>1025835.18849</v>
      </c>
      <c r="M7" s="56"/>
      <c r="N7" s="57" t="s">
        <v>21</v>
      </c>
      <c r="O7" s="57"/>
    </row>
    <row r="8" spans="1:15" s="30" customFormat="1" ht="24.75" customHeight="1">
      <c r="A8" s="4">
        <v>3</v>
      </c>
      <c r="B8" s="4">
        <v>20</v>
      </c>
      <c r="C8" s="4">
        <v>105</v>
      </c>
      <c r="D8" s="4">
        <v>1</v>
      </c>
      <c r="E8" s="5" t="s">
        <v>20</v>
      </c>
      <c r="F8" s="4">
        <v>3</v>
      </c>
      <c r="G8" s="6">
        <v>123.1079</v>
      </c>
      <c r="H8" s="7">
        <f t="shared" si="0"/>
        <v>22.695400000000006</v>
      </c>
      <c r="I8" s="7">
        <v>100.4125</v>
      </c>
      <c r="J8" s="19">
        <f t="shared" si="1"/>
        <v>5703.406255940649</v>
      </c>
      <c r="K8" s="19">
        <f t="shared" si="2"/>
        <v>6992.499609268925</v>
      </c>
      <c r="L8" s="19">
        <v>702134.3670157159</v>
      </c>
      <c r="M8" s="56"/>
      <c r="N8" s="57" t="s">
        <v>21</v>
      </c>
      <c r="O8" s="57"/>
    </row>
    <row r="9" spans="1:15" s="30" customFormat="1" ht="24.75" customHeight="1">
      <c r="A9" s="4">
        <v>4</v>
      </c>
      <c r="B9" s="4">
        <v>20</v>
      </c>
      <c r="C9" s="4">
        <v>106</v>
      </c>
      <c r="D9" s="4">
        <v>1</v>
      </c>
      <c r="E9" s="5" t="s">
        <v>20</v>
      </c>
      <c r="F9" s="4">
        <v>3</v>
      </c>
      <c r="G9" s="6">
        <v>123.1079</v>
      </c>
      <c r="H9" s="7">
        <f t="shared" si="0"/>
        <v>22.695400000000006</v>
      </c>
      <c r="I9" s="7">
        <v>100.4125</v>
      </c>
      <c r="J9" s="19">
        <f t="shared" si="1"/>
        <v>6175.058966126463</v>
      </c>
      <c r="K9" s="19">
        <f t="shared" si="2"/>
        <v>7570.756048260924</v>
      </c>
      <c r="L9" s="19">
        <v>760198.541696</v>
      </c>
      <c r="M9" s="56"/>
      <c r="N9" s="57" t="s">
        <v>21</v>
      </c>
      <c r="O9" s="57"/>
    </row>
    <row r="10" spans="1:15" s="30" customFormat="1" ht="24.75" customHeight="1">
      <c r="A10" s="4">
        <v>5</v>
      </c>
      <c r="B10" s="4">
        <v>20</v>
      </c>
      <c r="C10" s="4">
        <v>506</v>
      </c>
      <c r="D10" s="37">
        <v>5</v>
      </c>
      <c r="E10" s="5" t="s">
        <v>20</v>
      </c>
      <c r="F10" s="4">
        <v>3</v>
      </c>
      <c r="G10" s="6">
        <v>123.1079</v>
      </c>
      <c r="H10" s="7">
        <f t="shared" si="0"/>
        <v>22.695400000000006</v>
      </c>
      <c r="I10" s="7">
        <v>100.4125</v>
      </c>
      <c r="J10" s="19">
        <f t="shared" si="1"/>
        <v>6332.64430386677</v>
      </c>
      <c r="K10" s="19">
        <f t="shared" si="2"/>
        <v>7763.959085731359</v>
      </c>
      <c r="L10" s="19">
        <v>779598.541696</v>
      </c>
      <c r="M10" s="56"/>
      <c r="N10" s="57" t="s">
        <v>21</v>
      </c>
      <c r="O10" s="57"/>
    </row>
    <row r="11" spans="1:15" s="30" customFormat="1" ht="24.75" customHeight="1">
      <c r="A11" s="4">
        <v>6</v>
      </c>
      <c r="B11" s="4">
        <v>20</v>
      </c>
      <c r="C11" s="4">
        <v>806</v>
      </c>
      <c r="D11" s="37">
        <v>8</v>
      </c>
      <c r="E11" s="5" t="s">
        <v>20</v>
      </c>
      <c r="F11" s="4">
        <v>3</v>
      </c>
      <c r="G11" s="6">
        <v>123.1079</v>
      </c>
      <c r="H11" s="7">
        <f t="shared" si="0"/>
        <v>22.695400000000006</v>
      </c>
      <c r="I11" s="7">
        <v>100.4125</v>
      </c>
      <c r="J11" s="19">
        <f t="shared" si="1"/>
        <v>6381.793970695625</v>
      </c>
      <c r="K11" s="19">
        <f t="shared" si="2"/>
        <v>7824.217641877256</v>
      </c>
      <c r="L11" s="58">
        <v>785649.2539649999</v>
      </c>
      <c r="M11" s="56"/>
      <c r="N11" s="57" t="s">
        <v>21</v>
      </c>
      <c r="O11" s="57"/>
    </row>
    <row r="12" spans="1:15" s="30" customFormat="1" ht="24.75" customHeight="1">
      <c r="A12" s="38" t="s">
        <v>22</v>
      </c>
      <c r="B12" s="38"/>
      <c r="C12" s="38"/>
      <c r="D12" s="38"/>
      <c r="E12" s="38"/>
      <c r="F12" s="39"/>
      <c r="G12" s="11">
        <f>SUM(G6:G11)</f>
        <v>738.6474</v>
      </c>
      <c r="H12" s="11">
        <f>SUM(H6:H11)</f>
        <v>136.17240000000004</v>
      </c>
      <c r="I12" s="11">
        <f>SUM(I6:I11)</f>
        <v>602.475</v>
      </c>
      <c r="J12" s="11">
        <f t="shared" si="1"/>
        <v>6698.113736861567</v>
      </c>
      <c r="K12" s="11">
        <f t="shared" si="2"/>
        <v>8212.032526888386</v>
      </c>
      <c r="L12" s="11">
        <f>SUM(L6:L11)</f>
        <v>4947544.296637081</v>
      </c>
      <c r="M12" s="59"/>
      <c r="N12" s="57"/>
      <c r="O12" s="57"/>
    </row>
    <row r="13" spans="1:15" s="30" customFormat="1" ht="31.5" customHeight="1">
      <c r="A13" s="40" t="s">
        <v>23</v>
      </c>
      <c r="B13" s="41"/>
      <c r="C13" s="41"/>
      <c r="D13" s="41"/>
      <c r="E13" s="41"/>
      <c r="F13" s="41"/>
      <c r="G13" s="42"/>
      <c r="H13" s="42"/>
      <c r="I13" s="42"/>
      <c r="J13" s="41"/>
      <c r="K13" s="41"/>
      <c r="L13" s="41"/>
      <c r="M13" s="41"/>
      <c r="N13" s="41"/>
      <c r="O13" s="60"/>
    </row>
    <row r="14" spans="1:15" s="30" customFormat="1" ht="72" customHeight="1">
      <c r="A14" s="43" t="s">
        <v>24</v>
      </c>
      <c r="B14" s="44"/>
      <c r="C14" s="44"/>
      <c r="D14" s="44"/>
      <c r="E14" s="44"/>
      <c r="F14" s="44"/>
      <c r="G14" s="45"/>
      <c r="H14" s="45"/>
      <c r="I14" s="45"/>
      <c r="J14" s="44"/>
      <c r="K14" s="44"/>
      <c r="L14" s="44"/>
      <c r="M14" s="44"/>
      <c r="N14" s="44"/>
      <c r="O14" s="44"/>
    </row>
    <row r="15" spans="1:15" s="30" customFormat="1" ht="24.75" customHeight="1">
      <c r="A15" s="46" t="s">
        <v>25</v>
      </c>
      <c r="B15" s="46"/>
      <c r="C15" s="46"/>
      <c r="D15" s="46"/>
      <c r="E15" s="46"/>
      <c r="F15" s="46"/>
      <c r="G15" s="47"/>
      <c r="H15" s="48"/>
      <c r="I15" s="47"/>
      <c r="J15" s="61"/>
      <c r="M15" s="46"/>
      <c r="N15" s="49"/>
      <c r="O15" s="49"/>
    </row>
    <row r="16" spans="1:15" s="30" customFormat="1" ht="24.75" customHeight="1">
      <c r="A16" s="46" t="s">
        <v>26</v>
      </c>
      <c r="B16" s="46"/>
      <c r="C16" s="46"/>
      <c r="D16" s="46"/>
      <c r="E16" s="46"/>
      <c r="F16" s="49"/>
      <c r="G16" s="50"/>
      <c r="H16" s="51"/>
      <c r="I16" s="50"/>
      <c r="J16" s="62"/>
      <c r="K16" s="54" t="s">
        <v>27</v>
      </c>
      <c r="L16" s="63"/>
      <c r="M16" s="46"/>
      <c r="N16" s="49"/>
      <c r="O16" s="49"/>
    </row>
    <row r="17" spans="1:12" s="30" customFormat="1" ht="24.75" customHeight="1">
      <c r="A17" s="46" t="s">
        <v>28</v>
      </c>
      <c r="B17" s="46"/>
      <c r="C17" s="46"/>
      <c r="D17" s="46"/>
      <c r="E17" s="46"/>
      <c r="G17" s="52"/>
      <c r="H17" s="53"/>
      <c r="I17" s="52"/>
      <c r="J17" s="64"/>
      <c r="K17" s="54" t="s">
        <v>29</v>
      </c>
      <c r="L17" s="63"/>
    </row>
    <row r="18" spans="7:9" s="30" customFormat="1" ht="24.75" customHeight="1">
      <c r="G18" s="52"/>
      <c r="H18" s="52"/>
      <c r="I18" s="52"/>
    </row>
    <row r="19" spans="7:9" s="30" customFormat="1" ht="24.75" customHeight="1">
      <c r="G19" s="52"/>
      <c r="H19" s="52"/>
      <c r="I19" s="52"/>
    </row>
    <row r="20" spans="7:9" s="30" customFormat="1" ht="24.75" customHeight="1">
      <c r="G20" s="52"/>
      <c r="H20" s="52"/>
      <c r="I20" s="52"/>
    </row>
    <row r="21" spans="7:9" s="30" customFormat="1" ht="24.75" customHeight="1">
      <c r="G21" s="52"/>
      <c r="H21" s="52"/>
      <c r="I21" s="52"/>
    </row>
    <row r="22" spans="7:9" s="30" customFormat="1" ht="24.75" customHeight="1">
      <c r="G22" s="52"/>
      <c r="H22" s="52"/>
      <c r="I22" s="52"/>
    </row>
    <row r="23" spans="7:9" s="30" customFormat="1" ht="24.75" customHeight="1">
      <c r="G23" s="52"/>
      <c r="H23" s="52"/>
      <c r="I23" s="52"/>
    </row>
    <row r="24" spans="7:9" s="30" customFormat="1" ht="24.75" customHeight="1">
      <c r="G24" s="52"/>
      <c r="H24" s="52"/>
      <c r="I24" s="52"/>
    </row>
    <row r="25" spans="7:9" s="30" customFormat="1" ht="30.75" customHeight="1">
      <c r="G25" s="52"/>
      <c r="H25" s="52"/>
      <c r="I25" s="52"/>
    </row>
    <row r="26" ht="42" customHeight="1"/>
    <row r="27" ht="51.75" customHeight="1"/>
    <row r="28" ht="27" customHeight="1"/>
    <row r="29" ht="25.5" customHeight="1"/>
  </sheetData>
  <sheetProtection/>
  <autoFilter ref="A5:O17"/>
  <mergeCells count="23">
    <mergeCell ref="A1:B1"/>
    <mergeCell ref="A2:O2"/>
    <mergeCell ref="A12:F12"/>
    <mergeCell ref="A13:O13"/>
    <mergeCell ref="A14:O14"/>
    <mergeCell ref="A15:E15"/>
    <mergeCell ref="A16:E16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zoomScale="85" zoomScaleNormal="85" workbookViewId="0" topLeftCell="A1">
      <selection activeCell="N3" sqref="N3:N24"/>
    </sheetView>
  </sheetViews>
  <sheetFormatPr defaultColWidth="9.00390625" defaultRowHeight="14.25"/>
  <cols>
    <col min="1" max="1" width="6.375" style="0" customWidth="1"/>
    <col min="4" max="4" width="9.00390625" style="0" customWidth="1"/>
    <col min="5" max="6" width="9.00390625" style="0" hidden="1" customWidth="1"/>
    <col min="7" max="7" width="9.50390625" style="0" hidden="1" customWidth="1"/>
    <col min="8" max="11" width="9.00390625" style="0" hidden="1" customWidth="1"/>
    <col min="12" max="13" width="15.75390625" style="0" hidden="1" customWidth="1"/>
    <col min="14" max="16" width="15.75390625" style="0" customWidth="1"/>
    <col min="18" max="18" width="12.375" style="0" customWidth="1"/>
    <col min="19" max="19" width="12.75390625" style="0" bestFit="1" customWidth="1"/>
  </cols>
  <sheetData>
    <row r="1" spans="1:16" ht="14.2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3" t="s">
        <v>11</v>
      </c>
      <c r="H1" s="3" t="s">
        <v>12</v>
      </c>
      <c r="I1" s="14" t="s">
        <v>13</v>
      </c>
      <c r="J1" s="2" t="s">
        <v>14</v>
      </c>
      <c r="K1" s="2" t="s">
        <v>15</v>
      </c>
      <c r="L1" s="15" t="s">
        <v>16</v>
      </c>
      <c r="M1" s="16"/>
      <c r="N1" s="16"/>
      <c r="O1" s="16"/>
      <c r="P1" s="16"/>
    </row>
    <row r="2" spans="1:17" ht="14.25">
      <c r="A2" s="1"/>
      <c r="B2" s="2"/>
      <c r="C2" s="2"/>
      <c r="D2" s="2"/>
      <c r="E2" s="2"/>
      <c r="F2" s="2"/>
      <c r="G2" s="3"/>
      <c r="H2" s="3"/>
      <c r="I2" s="17"/>
      <c r="J2" s="2"/>
      <c r="K2" s="2"/>
      <c r="L2" s="18"/>
      <c r="M2" s="16"/>
      <c r="N2" s="16"/>
      <c r="O2" s="16"/>
      <c r="P2" s="16"/>
      <c r="Q2" s="28" t="s">
        <v>30</v>
      </c>
    </row>
    <row r="3" spans="1:24" ht="15.75">
      <c r="A3" s="4">
        <v>1</v>
      </c>
      <c r="B3" s="4">
        <v>22</v>
      </c>
      <c r="C3" s="4">
        <v>101</v>
      </c>
      <c r="D3" s="4">
        <v>1</v>
      </c>
      <c r="E3" s="5" t="s">
        <v>20</v>
      </c>
      <c r="F3" s="4">
        <v>3</v>
      </c>
      <c r="G3" s="6">
        <v>123.1079</v>
      </c>
      <c r="H3" s="7">
        <f>G3-I3</f>
        <v>22.695400000000006</v>
      </c>
      <c r="I3" s="7">
        <v>100.4125</v>
      </c>
      <c r="J3" s="19">
        <f aca="true" t="shared" si="0" ref="J3:J24">L3/G3</f>
        <v>7306.820035852017</v>
      </c>
      <c r="K3" s="19">
        <f aca="true" t="shared" si="1" ref="K3:K24">L3/I3</f>
        <v>8958.319634424664</v>
      </c>
      <c r="L3" s="19">
        <v>899527.2702916665</v>
      </c>
      <c r="M3" s="20">
        <f>L3/G3</f>
        <v>7306.820035852017</v>
      </c>
      <c r="N3" s="20">
        <f>L3*0.862</f>
        <v>775392.5069914166</v>
      </c>
      <c r="O3" s="20">
        <f>N3/G3</f>
        <v>6298.478870904439</v>
      </c>
      <c r="P3" s="20">
        <f>N3*0.85</f>
        <v>659083.630942704</v>
      </c>
      <c r="Q3">
        <v>659120</v>
      </c>
      <c r="R3" s="26">
        <f>Q3-P3</f>
        <v>36.369057295960374</v>
      </c>
      <c r="S3" s="26">
        <f>L3</f>
        <v>899527.2702916665</v>
      </c>
      <c r="X3">
        <v>0.981616</v>
      </c>
    </row>
    <row r="4" spans="1:19" ht="15.75">
      <c r="A4" s="4">
        <v>2</v>
      </c>
      <c r="B4" s="4">
        <v>22</v>
      </c>
      <c r="C4" s="4">
        <v>201</v>
      </c>
      <c r="D4" s="4">
        <v>2</v>
      </c>
      <c r="E4" s="5" t="s">
        <v>20</v>
      </c>
      <c r="F4" s="4">
        <v>3</v>
      </c>
      <c r="G4" s="6">
        <v>123.1079</v>
      </c>
      <c r="H4" s="7">
        <f aca="true" t="shared" si="2" ref="H4:H24">G4-I4</f>
        <v>22.695400000000006</v>
      </c>
      <c r="I4" s="7">
        <v>100.4125</v>
      </c>
      <c r="J4" s="19">
        <f t="shared" si="0"/>
        <v>7772.171997617168</v>
      </c>
      <c r="K4" s="19">
        <f t="shared" si="1"/>
        <v>9528.851219374626</v>
      </c>
      <c r="L4" s="19">
        <v>956815.7730654546</v>
      </c>
      <c r="M4" s="20">
        <f aca="true" t="shared" si="3" ref="M4:M24">L4/G4</f>
        <v>7772.171997617168</v>
      </c>
      <c r="N4" s="21">
        <f>L4*1.07*$X$3</f>
        <v>1004971.4689259586</v>
      </c>
      <c r="O4" s="22">
        <f aca="true" t="shared" si="4" ref="O4:O24">N4/G4</f>
        <v>8163.338574745882</v>
      </c>
      <c r="P4" s="20">
        <f aca="true" t="shared" si="5" ref="P4:P24">N4*0.85</f>
        <v>854225.7485870648</v>
      </c>
      <c r="R4" s="26">
        <f aca="true" t="shared" si="6" ref="R4:R24">Q4-P4</f>
        <v>-854225.7485870648</v>
      </c>
      <c r="S4" s="26">
        <f aca="true" t="shared" si="7" ref="S4:S24">L4</f>
        <v>956815.7730654546</v>
      </c>
    </row>
    <row r="5" spans="1:22" ht="15.75">
      <c r="A5" s="4">
        <v>3</v>
      </c>
      <c r="B5" s="4">
        <v>22</v>
      </c>
      <c r="C5" s="4">
        <v>801</v>
      </c>
      <c r="D5" s="4">
        <v>8</v>
      </c>
      <c r="E5" s="5" t="s">
        <v>20</v>
      </c>
      <c r="F5" s="4">
        <v>3</v>
      </c>
      <c r="G5" s="6">
        <v>123.1079</v>
      </c>
      <c r="H5" s="7">
        <f t="shared" si="2"/>
        <v>22.695400000000006</v>
      </c>
      <c r="I5" s="7">
        <v>100.4125</v>
      </c>
      <c r="J5" s="19">
        <f t="shared" si="0"/>
        <v>8212.048930267838</v>
      </c>
      <c r="K5" s="19">
        <f t="shared" si="1"/>
        <v>10068.14986682455</v>
      </c>
      <c r="L5" s="23">
        <v>1010968.09850252</v>
      </c>
      <c r="M5" s="24">
        <f t="shared" si="3"/>
        <v>8212.048930267838</v>
      </c>
      <c r="N5" s="20">
        <f>L5*0.985</f>
        <v>995803.5770249822</v>
      </c>
      <c r="O5" s="20">
        <f t="shared" si="4"/>
        <v>8088.868196313821</v>
      </c>
      <c r="P5" s="20">
        <f t="shared" si="5"/>
        <v>846433.0404712348</v>
      </c>
      <c r="Q5" s="29">
        <v>846438</v>
      </c>
      <c r="R5" s="26">
        <f t="shared" si="6"/>
        <v>4.959528765175492</v>
      </c>
      <c r="S5" s="26">
        <f>L5*0.98</f>
        <v>990748.7365324696</v>
      </c>
      <c r="T5">
        <f>S5*0.85</f>
        <v>842136.4260525992</v>
      </c>
      <c r="V5">
        <f>Q5-T5</f>
        <v>4301.573947400786</v>
      </c>
    </row>
    <row r="6" spans="1:19" ht="15.75">
      <c r="A6" s="4">
        <v>4</v>
      </c>
      <c r="B6" s="4">
        <v>22</v>
      </c>
      <c r="C6" s="4">
        <v>102</v>
      </c>
      <c r="D6" s="4">
        <v>1</v>
      </c>
      <c r="E6" s="5" t="s">
        <v>20</v>
      </c>
      <c r="F6" s="4">
        <v>3</v>
      </c>
      <c r="G6" s="6">
        <v>123.1079</v>
      </c>
      <c r="H6" s="7">
        <f t="shared" si="2"/>
        <v>22.695400000000006</v>
      </c>
      <c r="I6" s="7">
        <v>100.4125</v>
      </c>
      <c r="J6" s="19">
        <f t="shared" si="0"/>
        <v>7005.202847596905</v>
      </c>
      <c r="K6" s="19">
        <f t="shared" si="1"/>
        <v>8588.530428399601</v>
      </c>
      <c r="L6" s="19">
        <v>862395.811641675</v>
      </c>
      <c r="M6" s="20">
        <f t="shared" si="3"/>
        <v>7005.202847596905</v>
      </c>
      <c r="N6" s="20">
        <f>L6*0.87319</f>
        <v>753035.3987673941</v>
      </c>
      <c r="O6" s="20">
        <f t="shared" si="4"/>
        <v>6116.873074493141</v>
      </c>
      <c r="P6" s="20">
        <f t="shared" si="5"/>
        <v>640080.088952285</v>
      </c>
      <c r="Q6">
        <v>640083</v>
      </c>
      <c r="R6" s="26">
        <f t="shared" si="6"/>
        <v>2.9110477149952203</v>
      </c>
      <c r="S6" s="26">
        <f t="shared" si="7"/>
        <v>862395.811641675</v>
      </c>
    </row>
    <row r="7" spans="1:19" ht="15.75">
      <c r="A7" s="4">
        <v>5</v>
      </c>
      <c r="B7" s="4">
        <v>22</v>
      </c>
      <c r="C7" s="4">
        <v>202</v>
      </c>
      <c r="D7" s="4">
        <v>2</v>
      </c>
      <c r="E7" s="5" t="s">
        <v>20</v>
      </c>
      <c r="F7" s="4">
        <v>3</v>
      </c>
      <c r="G7" s="6">
        <v>123.1079</v>
      </c>
      <c r="H7" s="7">
        <f t="shared" si="2"/>
        <v>22.695400000000006</v>
      </c>
      <c r="I7" s="7">
        <v>100.4125</v>
      </c>
      <c r="J7" s="19">
        <f t="shared" si="0"/>
        <v>7927.8998176530895</v>
      </c>
      <c r="K7" s="19">
        <f t="shared" si="1"/>
        <v>9719.776899904442</v>
      </c>
      <c r="L7" s="19">
        <v>975987.0979616548</v>
      </c>
      <c r="M7" s="20">
        <f t="shared" si="3"/>
        <v>7927.8998176530895</v>
      </c>
      <c r="N7" s="21">
        <f>L7*1.05*$X$3</f>
        <v>1005946.7787103642</v>
      </c>
      <c r="O7" s="22">
        <f t="shared" si="4"/>
        <v>8171.260972775624</v>
      </c>
      <c r="P7" s="20">
        <f t="shared" si="5"/>
        <v>855054.7619038096</v>
      </c>
      <c r="R7" s="26">
        <f t="shared" si="6"/>
        <v>-855054.7619038096</v>
      </c>
      <c r="S7" s="26">
        <f t="shared" si="7"/>
        <v>975987.0979616548</v>
      </c>
    </row>
    <row r="8" spans="1:19" ht="15.75">
      <c r="A8" s="4">
        <v>6</v>
      </c>
      <c r="B8" s="4">
        <v>22</v>
      </c>
      <c r="C8" s="4">
        <v>302</v>
      </c>
      <c r="D8" s="4">
        <v>3</v>
      </c>
      <c r="E8" s="5" t="s">
        <v>20</v>
      </c>
      <c r="F8" s="4">
        <v>3</v>
      </c>
      <c r="G8" s="6">
        <v>123.1079</v>
      </c>
      <c r="H8" s="7">
        <f t="shared" si="2"/>
        <v>22.695400000000006</v>
      </c>
      <c r="I8" s="7">
        <v>100.4125</v>
      </c>
      <c r="J8" s="19">
        <f t="shared" si="0"/>
        <v>8029.8992681689115</v>
      </c>
      <c r="K8" s="19">
        <f t="shared" si="1"/>
        <v>9844.83043561122</v>
      </c>
      <c r="L8" s="19">
        <v>988544.0361158116</v>
      </c>
      <c r="M8" s="20">
        <f t="shared" si="3"/>
        <v>8029.8992681689115</v>
      </c>
      <c r="N8" s="20">
        <f>L8*0.79065</f>
        <v>781592.3421549663</v>
      </c>
      <c r="O8" s="20">
        <f t="shared" si="4"/>
        <v>6348.839856377749</v>
      </c>
      <c r="P8" s="20">
        <f t="shared" si="5"/>
        <v>664353.4908317213</v>
      </c>
      <c r="Q8">
        <v>664385</v>
      </c>
      <c r="R8" s="26">
        <f t="shared" si="6"/>
        <v>31.509168278658763</v>
      </c>
      <c r="S8" s="26">
        <f t="shared" si="7"/>
        <v>988544.0361158116</v>
      </c>
    </row>
    <row r="9" spans="1:19" ht="15.75">
      <c r="A9" s="4">
        <v>7</v>
      </c>
      <c r="B9" s="4">
        <v>22</v>
      </c>
      <c r="C9" s="4">
        <v>802</v>
      </c>
      <c r="D9" s="4">
        <v>8</v>
      </c>
      <c r="E9" s="5" t="s">
        <v>20</v>
      </c>
      <c r="F9" s="4">
        <v>3</v>
      </c>
      <c r="G9" s="6">
        <v>123.1079</v>
      </c>
      <c r="H9" s="7">
        <f t="shared" si="2"/>
        <v>22.695400000000006</v>
      </c>
      <c r="I9" s="7">
        <v>100.4125</v>
      </c>
      <c r="J9" s="19">
        <f t="shared" si="0"/>
        <v>7978.336646522422</v>
      </c>
      <c r="K9" s="19">
        <f t="shared" si="1"/>
        <v>9781.613544592732</v>
      </c>
      <c r="L9" s="19">
        <v>982196.2700464176</v>
      </c>
      <c r="M9" s="20">
        <f t="shared" si="3"/>
        <v>7978.336646522422</v>
      </c>
      <c r="N9" s="20">
        <f>L9*0.85688</f>
        <v>841624.3398773742</v>
      </c>
      <c r="O9" s="20">
        <f t="shared" si="4"/>
        <v>6836.477105672132</v>
      </c>
      <c r="P9" s="20">
        <f t="shared" si="5"/>
        <v>715380.6888957681</v>
      </c>
      <c r="Q9">
        <v>715429</v>
      </c>
      <c r="R9" s="26">
        <f t="shared" si="6"/>
        <v>48.31110423186328</v>
      </c>
      <c r="S9" s="26">
        <f t="shared" si="7"/>
        <v>982196.2700464176</v>
      </c>
    </row>
    <row r="10" spans="1:19" ht="15.75">
      <c r="A10" s="4">
        <v>8</v>
      </c>
      <c r="B10" s="4">
        <v>21</v>
      </c>
      <c r="C10" s="4">
        <v>103</v>
      </c>
      <c r="D10" s="4">
        <v>1</v>
      </c>
      <c r="E10" s="5" t="s">
        <v>20</v>
      </c>
      <c r="F10" s="4">
        <v>3</v>
      </c>
      <c r="G10" s="6">
        <v>123.1079</v>
      </c>
      <c r="H10" s="7">
        <f t="shared" si="2"/>
        <v>22.695400000000006</v>
      </c>
      <c r="I10" s="7">
        <v>100.4125</v>
      </c>
      <c r="J10" s="19">
        <f t="shared" si="0"/>
        <v>7005.202847596905</v>
      </c>
      <c r="K10" s="19">
        <f t="shared" si="1"/>
        <v>8588.530428399601</v>
      </c>
      <c r="L10" s="19">
        <v>862395.811641675</v>
      </c>
      <c r="M10" s="20">
        <f t="shared" si="3"/>
        <v>7005.202847596905</v>
      </c>
      <c r="N10" s="20">
        <f>L10*0.87318</f>
        <v>753026.7748092777</v>
      </c>
      <c r="O10" s="20">
        <f t="shared" si="4"/>
        <v>6116.8030224646645</v>
      </c>
      <c r="P10" s="20">
        <f t="shared" si="5"/>
        <v>640072.7585878861</v>
      </c>
      <c r="Q10">
        <v>640083</v>
      </c>
      <c r="R10" s="26">
        <f t="shared" si="6"/>
        <v>10.241412113886327</v>
      </c>
      <c r="S10" s="26">
        <f t="shared" si="7"/>
        <v>862395.811641675</v>
      </c>
    </row>
    <row r="11" spans="1:19" ht="15.75">
      <c r="A11" s="4">
        <v>9</v>
      </c>
      <c r="B11" s="4">
        <v>21</v>
      </c>
      <c r="C11" s="4">
        <v>203</v>
      </c>
      <c r="D11" s="4">
        <v>2</v>
      </c>
      <c r="E11" s="5" t="s">
        <v>20</v>
      </c>
      <c r="F11" s="4">
        <v>3</v>
      </c>
      <c r="G11" s="6">
        <v>123.1079</v>
      </c>
      <c r="H11" s="7">
        <f t="shared" si="2"/>
        <v>22.695400000000006</v>
      </c>
      <c r="I11" s="7">
        <v>100.4125</v>
      </c>
      <c r="J11" s="19">
        <f t="shared" si="0"/>
        <v>7927.8998176530895</v>
      </c>
      <c r="K11" s="19">
        <f t="shared" si="1"/>
        <v>9719.776899904442</v>
      </c>
      <c r="L11" s="19">
        <v>975987.0979616548</v>
      </c>
      <c r="M11" s="20">
        <f t="shared" si="3"/>
        <v>7927.8998176530895</v>
      </c>
      <c r="N11" s="20">
        <f>L11*0.88835</f>
        <v>867018.138474236</v>
      </c>
      <c r="O11" s="20">
        <f t="shared" si="4"/>
        <v>7042.749803012122</v>
      </c>
      <c r="P11" s="20">
        <f t="shared" si="5"/>
        <v>736965.4177031006</v>
      </c>
      <c r="Q11">
        <v>736973</v>
      </c>
      <c r="R11" s="26">
        <f t="shared" si="6"/>
        <v>7.582296899403445</v>
      </c>
      <c r="S11" s="26">
        <f t="shared" si="7"/>
        <v>975987.0979616548</v>
      </c>
    </row>
    <row r="12" spans="1:19" ht="15.75">
      <c r="A12" s="4">
        <v>10</v>
      </c>
      <c r="B12" s="4">
        <v>21</v>
      </c>
      <c r="C12" s="4">
        <v>703</v>
      </c>
      <c r="D12" s="4">
        <v>7</v>
      </c>
      <c r="E12" s="5" t="s">
        <v>20</v>
      </c>
      <c r="F12" s="4">
        <v>3</v>
      </c>
      <c r="G12" s="6">
        <v>123.1079</v>
      </c>
      <c r="H12" s="7">
        <f t="shared" si="2"/>
        <v>22.695400000000006</v>
      </c>
      <c r="I12" s="7">
        <v>100.4125</v>
      </c>
      <c r="J12" s="19">
        <f t="shared" si="0"/>
        <v>9087.768722209728</v>
      </c>
      <c r="K12" s="19">
        <f t="shared" si="1"/>
        <v>11141.801300405059</v>
      </c>
      <c r="L12" s="23">
        <v>1118776.123076923</v>
      </c>
      <c r="M12" s="24">
        <f t="shared" si="3"/>
        <v>9087.768722209728</v>
      </c>
      <c r="N12" s="20">
        <f>L12*0.76138</f>
        <v>851813.7645883076</v>
      </c>
      <c r="O12" s="20">
        <f t="shared" si="4"/>
        <v>6919.245349716042</v>
      </c>
      <c r="P12" s="20">
        <f t="shared" si="5"/>
        <v>724041.6999000615</v>
      </c>
      <c r="Q12">
        <v>724047</v>
      </c>
      <c r="R12" s="26">
        <f t="shared" si="6"/>
        <v>5.300099938525818</v>
      </c>
      <c r="S12" s="26">
        <f t="shared" si="7"/>
        <v>1118776.123076923</v>
      </c>
    </row>
    <row r="13" spans="1:19" ht="15.75">
      <c r="A13" s="4">
        <v>11</v>
      </c>
      <c r="B13" s="4">
        <v>21</v>
      </c>
      <c r="C13" s="4">
        <v>803</v>
      </c>
      <c r="D13" s="4">
        <v>8</v>
      </c>
      <c r="E13" s="5" t="s">
        <v>20</v>
      </c>
      <c r="F13" s="4">
        <v>3</v>
      </c>
      <c r="G13" s="6">
        <v>123.1079</v>
      </c>
      <c r="H13" s="7">
        <f t="shared" si="2"/>
        <v>22.695400000000006</v>
      </c>
      <c r="I13" s="7">
        <v>100.4125</v>
      </c>
      <c r="J13" s="19">
        <f t="shared" si="0"/>
        <v>7978.336646522422</v>
      </c>
      <c r="K13" s="19">
        <f t="shared" si="1"/>
        <v>9781.613544592732</v>
      </c>
      <c r="L13" s="23">
        <v>982196.2700464176</v>
      </c>
      <c r="M13" s="24">
        <f t="shared" si="3"/>
        <v>7978.336646522422</v>
      </c>
      <c r="N13" s="21">
        <f>L13*1.045*$X$3</f>
        <v>1007525.8546396891</v>
      </c>
      <c r="O13" s="22">
        <f t="shared" si="4"/>
        <v>8184.087736365327</v>
      </c>
      <c r="P13" s="20">
        <f t="shared" si="5"/>
        <v>856396.9764437356</v>
      </c>
      <c r="Q13">
        <v>676536</v>
      </c>
      <c r="R13" s="26">
        <f t="shared" si="6"/>
        <v>-179860.97644373565</v>
      </c>
      <c r="S13" s="26">
        <f t="shared" si="7"/>
        <v>982196.2700464176</v>
      </c>
    </row>
    <row r="14" spans="1:19" ht="15.75">
      <c r="A14" s="4">
        <v>12</v>
      </c>
      <c r="B14" s="4">
        <v>21</v>
      </c>
      <c r="C14" s="4">
        <v>104</v>
      </c>
      <c r="D14" s="4">
        <v>1</v>
      </c>
      <c r="E14" s="5" t="s">
        <v>20</v>
      </c>
      <c r="F14" s="4">
        <v>3</v>
      </c>
      <c r="G14" s="6">
        <v>123.1079</v>
      </c>
      <c r="H14" s="7">
        <f t="shared" si="2"/>
        <v>22.695400000000006</v>
      </c>
      <c r="I14" s="7">
        <v>100.4125</v>
      </c>
      <c r="J14" s="19">
        <f t="shared" si="0"/>
        <v>7042.464564871356</v>
      </c>
      <c r="K14" s="19">
        <f t="shared" si="1"/>
        <v>8634.21410089109</v>
      </c>
      <c r="L14" s="19">
        <v>866983.0234057264</v>
      </c>
      <c r="M14" s="20">
        <f t="shared" si="3"/>
        <v>7042.464564871356</v>
      </c>
      <c r="N14" s="21">
        <f>L14*1.185*$X$3</f>
        <v>1008487.6228915711</v>
      </c>
      <c r="O14" s="22">
        <f t="shared" si="4"/>
        <v>8191.900137128252</v>
      </c>
      <c r="P14" s="20">
        <f t="shared" si="5"/>
        <v>857214.4794578354</v>
      </c>
      <c r="Q14">
        <v>640083</v>
      </c>
      <c r="R14" s="26">
        <f t="shared" si="6"/>
        <v>-217131.47945783543</v>
      </c>
      <c r="S14" s="26">
        <f t="shared" si="7"/>
        <v>866983.0234057264</v>
      </c>
    </row>
    <row r="15" spans="1:19" ht="15.75">
      <c r="A15" s="4">
        <v>13</v>
      </c>
      <c r="B15" s="4">
        <v>21</v>
      </c>
      <c r="C15" s="4">
        <v>204</v>
      </c>
      <c r="D15" s="4">
        <v>2</v>
      </c>
      <c r="E15" s="5" t="s">
        <v>20</v>
      </c>
      <c r="F15" s="4">
        <v>3</v>
      </c>
      <c r="G15" s="6">
        <v>123.1079</v>
      </c>
      <c r="H15" s="7">
        <f t="shared" si="2"/>
        <v>22.695400000000006</v>
      </c>
      <c r="I15" s="7">
        <v>100.4125</v>
      </c>
      <c r="J15" s="19">
        <f t="shared" si="0"/>
        <v>7845.31752788587</v>
      </c>
      <c r="K15" s="19">
        <f t="shared" si="1"/>
        <v>9618.529223863772</v>
      </c>
      <c r="L15" s="19">
        <v>965820.5656912209</v>
      </c>
      <c r="M15" s="20">
        <f t="shared" si="3"/>
        <v>7845.31752788587</v>
      </c>
      <c r="N15" s="20">
        <f>L15*0.79938</f>
        <v>772057.6438022482</v>
      </c>
      <c r="O15" s="20">
        <f t="shared" si="4"/>
        <v>6271.389925441407</v>
      </c>
      <c r="P15" s="20">
        <f t="shared" si="5"/>
        <v>656248.9972319109</v>
      </c>
      <c r="Q15">
        <v>656284</v>
      </c>
      <c r="R15" s="26">
        <f t="shared" si="6"/>
        <v>35.002768089063466</v>
      </c>
      <c r="S15" s="26">
        <f t="shared" si="7"/>
        <v>965820.5656912209</v>
      </c>
    </row>
    <row r="16" spans="1:19" ht="15.75">
      <c r="A16" s="4">
        <v>14</v>
      </c>
      <c r="B16" s="4">
        <v>21</v>
      </c>
      <c r="C16" s="4">
        <v>704</v>
      </c>
      <c r="D16" s="4">
        <v>7</v>
      </c>
      <c r="E16" s="5" t="s">
        <v>20</v>
      </c>
      <c r="F16" s="4">
        <v>3</v>
      </c>
      <c r="G16" s="6">
        <v>123.1079</v>
      </c>
      <c r="H16" s="7">
        <f t="shared" si="2"/>
        <v>22.695400000000006</v>
      </c>
      <c r="I16" s="7">
        <v>100.4125</v>
      </c>
      <c r="J16" s="19">
        <f t="shared" si="0"/>
        <v>8198.607697902331</v>
      </c>
      <c r="K16" s="19">
        <f t="shared" si="1"/>
        <v>10051.67062479861</v>
      </c>
      <c r="L16" s="23">
        <v>1009313.3766125903</v>
      </c>
      <c r="M16" s="24">
        <f t="shared" si="3"/>
        <v>8198.607697902331</v>
      </c>
      <c r="N16" s="20">
        <f>L16*0.84392</f>
        <v>851779.7447908972</v>
      </c>
      <c r="O16" s="20">
        <f t="shared" si="4"/>
        <v>6918.969008413735</v>
      </c>
      <c r="P16" s="20">
        <f t="shared" si="5"/>
        <v>724012.7830722627</v>
      </c>
      <c r="Q16">
        <v>724047</v>
      </c>
      <c r="R16" s="26">
        <f t="shared" si="6"/>
        <v>34.21692773734685</v>
      </c>
      <c r="S16" s="26">
        <f t="shared" si="7"/>
        <v>1009313.3766125903</v>
      </c>
    </row>
    <row r="17" spans="1:19" ht="15.75">
      <c r="A17" s="4">
        <v>15</v>
      </c>
      <c r="B17" s="4">
        <v>21</v>
      </c>
      <c r="C17" s="4">
        <v>804</v>
      </c>
      <c r="D17" s="4">
        <v>8</v>
      </c>
      <c r="E17" s="5" t="s">
        <v>20</v>
      </c>
      <c r="F17" s="4">
        <v>3</v>
      </c>
      <c r="G17" s="6">
        <v>123.1079</v>
      </c>
      <c r="H17" s="7">
        <f t="shared" si="2"/>
        <v>22.695400000000006</v>
      </c>
      <c r="I17" s="7">
        <v>100.4125</v>
      </c>
      <c r="J17" s="19">
        <f t="shared" si="0"/>
        <v>7460.991379599483</v>
      </c>
      <c r="K17" s="19">
        <f t="shared" si="1"/>
        <v>9147.337041310546</v>
      </c>
      <c r="L17" s="23">
        <v>918506.9806605951</v>
      </c>
      <c r="M17" s="24">
        <f t="shared" si="3"/>
        <v>7460.991379599483</v>
      </c>
      <c r="N17" s="21">
        <f>L17*1.12*$X$3</f>
        <v>1009815.6861275065</v>
      </c>
      <c r="O17" s="22">
        <f t="shared" si="4"/>
        <v>8202.687935766158</v>
      </c>
      <c r="P17" s="20">
        <f t="shared" si="5"/>
        <v>858343.3332083805</v>
      </c>
      <c r="Q17">
        <v>676536</v>
      </c>
      <c r="R17" s="26">
        <f t="shared" si="6"/>
        <v>-181807.3332083805</v>
      </c>
      <c r="S17" s="26">
        <f t="shared" si="7"/>
        <v>918506.9806605951</v>
      </c>
    </row>
    <row r="18" spans="1:19" ht="15.75">
      <c r="A18" s="4">
        <v>16</v>
      </c>
      <c r="B18" s="4">
        <v>20</v>
      </c>
      <c r="C18" s="4">
        <v>105</v>
      </c>
      <c r="D18" s="4">
        <v>1</v>
      </c>
      <c r="E18" s="5" t="s">
        <v>20</v>
      </c>
      <c r="F18" s="4">
        <v>3</v>
      </c>
      <c r="G18" s="6">
        <v>123.1079</v>
      </c>
      <c r="H18" s="7">
        <f t="shared" si="2"/>
        <v>22.695400000000006</v>
      </c>
      <c r="I18" s="7">
        <v>100.4125</v>
      </c>
      <c r="J18" s="19">
        <f t="shared" si="0"/>
        <v>7005.202847596905</v>
      </c>
      <c r="K18" s="19">
        <f t="shared" si="1"/>
        <v>8588.530428399601</v>
      </c>
      <c r="L18" s="23">
        <v>862395.811641675</v>
      </c>
      <c r="M18" s="24">
        <f t="shared" si="3"/>
        <v>7005.202847596905</v>
      </c>
      <c r="N18" s="21">
        <f>L18*1.19*$X$3</f>
        <v>1007384.4171781407</v>
      </c>
      <c r="O18" s="22">
        <f t="shared" si="4"/>
        <v>8182.938846151553</v>
      </c>
      <c r="P18" s="20">
        <f t="shared" si="5"/>
        <v>856276.7546014196</v>
      </c>
      <c r="Q18">
        <v>640083</v>
      </c>
      <c r="R18" s="26">
        <f t="shared" si="6"/>
        <v>-216193.75460141955</v>
      </c>
      <c r="S18" s="26">
        <f t="shared" si="7"/>
        <v>862395.811641675</v>
      </c>
    </row>
    <row r="19" spans="1:19" ht="15.75">
      <c r="A19" s="4">
        <v>17</v>
      </c>
      <c r="B19" s="4">
        <v>20</v>
      </c>
      <c r="C19" s="4">
        <v>205</v>
      </c>
      <c r="D19" s="4">
        <v>2</v>
      </c>
      <c r="E19" s="5" t="s">
        <v>20</v>
      </c>
      <c r="F19" s="4">
        <v>3</v>
      </c>
      <c r="G19" s="6">
        <v>123.1079</v>
      </c>
      <c r="H19" s="7">
        <f t="shared" si="2"/>
        <v>22.695400000000006</v>
      </c>
      <c r="I19" s="7">
        <v>100.4125</v>
      </c>
      <c r="J19" s="19">
        <f t="shared" si="0"/>
        <v>7927.8998176530895</v>
      </c>
      <c r="K19" s="19">
        <f t="shared" si="1"/>
        <v>9719.776899904442</v>
      </c>
      <c r="L19" s="23">
        <v>975987.0979616548</v>
      </c>
      <c r="M19" s="24">
        <f t="shared" si="3"/>
        <v>7927.8998176530895</v>
      </c>
      <c r="N19" s="20">
        <f>L19*0.79109</f>
        <v>772093.6333264854</v>
      </c>
      <c r="O19" s="20">
        <f t="shared" si="4"/>
        <v>6271.6822667471815</v>
      </c>
      <c r="P19" s="20">
        <f t="shared" si="5"/>
        <v>656279.5883275126</v>
      </c>
      <c r="Q19">
        <v>656284</v>
      </c>
      <c r="R19" s="26">
        <f t="shared" si="6"/>
        <v>4.411672487389296</v>
      </c>
      <c r="S19" s="26">
        <f t="shared" si="7"/>
        <v>975987.0979616548</v>
      </c>
    </row>
    <row r="20" spans="1:19" ht="15.75">
      <c r="A20" s="4">
        <v>18</v>
      </c>
      <c r="B20" s="8">
        <v>20</v>
      </c>
      <c r="C20" s="9">
        <v>405</v>
      </c>
      <c r="D20" s="8">
        <v>3</v>
      </c>
      <c r="E20" s="10" t="s">
        <v>20</v>
      </c>
      <c r="F20" s="8">
        <v>3</v>
      </c>
      <c r="G20" s="11">
        <v>123.1079</v>
      </c>
      <c r="H20" s="12">
        <f t="shared" si="2"/>
        <v>22.695400000000006</v>
      </c>
      <c r="I20" s="12">
        <v>100.4125</v>
      </c>
      <c r="J20" s="23">
        <f t="shared" si="0"/>
        <v>8029.8992681689115</v>
      </c>
      <c r="K20" s="23">
        <f t="shared" si="1"/>
        <v>9844.83043561122</v>
      </c>
      <c r="L20" s="23">
        <v>988544.0361158116</v>
      </c>
      <c r="M20" s="24">
        <f t="shared" si="3"/>
        <v>8029.8992681689115</v>
      </c>
      <c r="N20" s="20">
        <f>L20*0.83605</f>
        <v>826472.2413946242</v>
      </c>
      <c r="O20" s="20">
        <f t="shared" si="4"/>
        <v>6713.397283152618</v>
      </c>
      <c r="P20" s="20">
        <f t="shared" si="5"/>
        <v>702501.4051854305</v>
      </c>
      <c r="Q20">
        <v>702503</v>
      </c>
      <c r="R20" s="26">
        <f t="shared" si="6"/>
        <v>1.5948145694565028</v>
      </c>
      <c r="S20" s="26">
        <f t="shared" si="7"/>
        <v>988544.0361158116</v>
      </c>
    </row>
    <row r="21" spans="1:19" ht="15.75">
      <c r="A21" s="4">
        <v>19</v>
      </c>
      <c r="B21" s="8">
        <v>20</v>
      </c>
      <c r="C21" s="9">
        <v>805</v>
      </c>
      <c r="D21" s="8">
        <v>7</v>
      </c>
      <c r="E21" s="10" t="s">
        <v>20</v>
      </c>
      <c r="F21" s="8">
        <v>3</v>
      </c>
      <c r="G21" s="11">
        <v>123.1079</v>
      </c>
      <c r="H21" s="12">
        <f t="shared" si="2"/>
        <v>22.695400000000006</v>
      </c>
      <c r="I21" s="12">
        <v>100.4125</v>
      </c>
      <c r="J21" s="23">
        <f t="shared" si="0"/>
        <v>7514.023955127484</v>
      </c>
      <c r="K21" s="23">
        <f t="shared" si="1"/>
        <v>9212.356127627923</v>
      </c>
      <c r="L21" s="23">
        <v>925035.7096654389</v>
      </c>
      <c r="M21" s="24">
        <f t="shared" si="3"/>
        <v>7514.023955127484</v>
      </c>
      <c r="N21" s="21">
        <f>L21*1.11*$X$3</f>
        <v>1007913.137028634</v>
      </c>
      <c r="O21" s="22">
        <f t="shared" si="4"/>
        <v>8187.233613997428</v>
      </c>
      <c r="P21" s="20">
        <f t="shared" si="5"/>
        <v>856726.1664743389</v>
      </c>
      <c r="Q21">
        <v>676536</v>
      </c>
      <c r="R21" s="26">
        <f t="shared" si="6"/>
        <v>-180190.16647433885</v>
      </c>
      <c r="S21" s="26">
        <f t="shared" si="7"/>
        <v>925035.7096654389</v>
      </c>
    </row>
    <row r="22" spans="1:19" ht="15.75">
      <c r="A22" s="4">
        <v>20</v>
      </c>
      <c r="B22" s="4">
        <v>20</v>
      </c>
      <c r="C22" s="4">
        <v>106</v>
      </c>
      <c r="D22" s="4">
        <v>1</v>
      </c>
      <c r="E22" s="5" t="s">
        <v>20</v>
      </c>
      <c r="F22" s="4">
        <v>3</v>
      </c>
      <c r="G22" s="6">
        <v>123.1079</v>
      </c>
      <c r="H22" s="7">
        <f t="shared" si="2"/>
        <v>22.695400000000006</v>
      </c>
      <c r="I22" s="7">
        <v>100.4125</v>
      </c>
      <c r="J22" s="19">
        <f t="shared" si="0"/>
        <v>7354.029503909918</v>
      </c>
      <c r="K22" s="19">
        <f t="shared" si="1"/>
        <v>9016.199464851406</v>
      </c>
      <c r="L22" s="23">
        <v>905339.1287643919</v>
      </c>
      <c r="M22" s="24">
        <f t="shared" si="3"/>
        <v>7354.029503909918</v>
      </c>
      <c r="N22" s="21">
        <f>L22*1.13*$X$3</f>
        <v>1004225.7728699415</v>
      </c>
      <c r="O22" s="22">
        <f t="shared" si="4"/>
        <v>8157.281318826343</v>
      </c>
      <c r="P22" s="20">
        <f t="shared" si="5"/>
        <v>853591.9069394503</v>
      </c>
      <c r="Q22">
        <v>667219</v>
      </c>
      <c r="R22" s="26">
        <f t="shared" si="6"/>
        <v>-186372.9069394503</v>
      </c>
      <c r="S22" s="26">
        <f t="shared" si="7"/>
        <v>905339.1287643919</v>
      </c>
    </row>
    <row r="23" spans="1:19" ht="15.75">
      <c r="A23" s="4">
        <v>21</v>
      </c>
      <c r="B23" s="4">
        <v>20</v>
      </c>
      <c r="C23" s="4">
        <v>506</v>
      </c>
      <c r="D23" s="4">
        <v>5</v>
      </c>
      <c r="E23" s="5" t="s">
        <v>20</v>
      </c>
      <c r="F23" s="4">
        <v>3</v>
      </c>
      <c r="G23" s="6">
        <v>123.1079</v>
      </c>
      <c r="H23" s="7">
        <f t="shared" si="2"/>
        <v>22.695400000000006</v>
      </c>
      <c r="I23" s="7">
        <v>100.4125</v>
      </c>
      <c r="J23" s="19">
        <f t="shared" si="0"/>
        <v>8524.613737970034</v>
      </c>
      <c r="K23" s="19">
        <f t="shared" si="1"/>
        <v>10451.361091424287</v>
      </c>
      <c r="L23" s="23">
        <v>1049447.2955926412</v>
      </c>
      <c r="M23" s="24">
        <f t="shared" si="3"/>
        <v>8524.613737970034</v>
      </c>
      <c r="N23" s="22">
        <f>L23*1.26216</f>
        <v>1324570.398605208</v>
      </c>
      <c r="O23" s="22">
        <f t="shared" si="4"/>
        <v>10759.426475516259</v>
      </c>
      <c r="P23" s="20">
        <f t="shared" si="5"/>
        <v>1125884.8388144267</v>
      </c>
      <c r="Q23">
        <v>1125926</v>
      </c>
      <c r="R23" s="26">
        <f t="shared" si="6"/>
        <v>41.161185573320836</v>
      </c>
      <c r="S23" s="26">
        <f t="shared" si="7"/>
        <v>1049447.2955926412</v>
      </c>
    </row>
    <row r="24" spans="1:19" ht="15.75">
      <c r="A24" s="4">
        <v>22</v>
      </c>
      <c r="B24" s="4">
        <v>20</v>
      </c>
      <c r="C24" s="4">
        <v>806</v>
      </c>
      <c r="D24" s="4">
        <v>8</v>
      </c>
      <c r="E24" s="5" t="s">
        <v>20</v>
      </c>
      <c r="F24" s="4">
        <v>3</v>
      </c>
      <c r="G24" s="6">
        <v>123.1079</v>
      </c>
      <c r="H24" s="7">
        <f t="shared" si="2"/>
        <v>22.695400000000006</v>
      </c>
      <c r="I24" s="7">
        <v>100.4125</v>
      </c>
      <c r="J24" s="19">
        <f t="shared" si="0"/>
        <v>8311.498394520782</v>
      </c>
      <c r="K24" s="19">
        <f t="shared" si="1"/>
        <v>10190.077064138679</v>
      </c>
      <c r="L24" s="25">
        <v>1023211.1132028251</v>
      </c>
      <c r="M24" s="24">
        <f t="shared" si="3"/>
        <v>8311.498394520782</v>
      </c>
      <c r="N24" s="20">
        <f>L24*0.85574</f>
        <v>875602.6780121855</v>
      </c>
      <c r="O24" s="20">
        <f t="shared" si="4"/>
        <v>7112.481636127214</v>
      </c>
      <c r="P24" s="20">
        <f t="shared" si="5"/>
        <v>744262.2763103576</v>
      </c>
      <c r="Q24">
        <v>744298</v>
      </c>
      <c r="R24" s="26">
        <f t="shared" si="6"/>
        <v>35.72368964238558</v>
      </c>
      <c r="S24" s="26">
        <f t="shared" si="7"/>
        <v>1023211.1132028251</v>
      </c>
    </row>
    <row r="26" spans="7:19" ht="14.25">
      <c r="G26" s="13">
        <f>SUM(G3:G25)</f>
        <v>2708.3738</v>
      </c>
      <c r="N26" s="26">
        <f>SUM(N3:N25)</f>
        <v>20098153.92099141</v>
      </c>
      <c r="O26" s="26"/>
      <c r="S26">
        <f>SUM(S3:S24)</f>
        <v>21086154.43769639</v>
      </c>
    </row>
    <row r="28" spans="14:19" ht="14.25">
      <c r="N28">
        <f>N26/G26</f>
        <v>7420.745955004959</v>
      </c>
      <c r="S28">
        <f>S26/G26</f>
        <v>7785.540695193696</v>
      </c>
    </row>
    <row r="29" ht="14.25">
      <c r="N29">
        <v>7420.745274901924</v>
      </c>
    </row>
    <row r="31" ht="14.25">
      <c r="S31">
        <v>7809.96</v>
      </c>
    </row>
    <row r="32" ht="14.25">
      <c r="N32">
        <v>7809.96</v>
      </c>
    </row>
    <row r="33" spans="14:15" ht="14.25">
      <c r="N33" s="27">
        <f>N32*0.95</f>
        <v>7419.4619999999995</v>
      </c>
      <c r="O33" s="27"/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2022-04-07T09:33:02Z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50AADCA20C6C4625B2605454C930D0B5</vt:lpwstr>
  </property>
</Properties>
</file>