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  <sheet name="Sheet2" sheetId="3" r:id="rId3"/>
  </sheets>
  <externalReferences>
    <externalReference r:id="rId6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<sst xmlns="http://schemas.openxmlformats.org/spreadsheetml/2006/main" count="62" uniqueCount="31">
  <si>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</si>
  <si>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</si>
  <si>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</si>
  <si>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</si>
  <si>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海伦源筑花园29、30号楼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</si>
  <si>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</si>
  <si>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</si>
  <si>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</si>
  <si>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</si>
  <si>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</si>
  <si>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</si>
  <si>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</si>
  <si>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</si>
  <si>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</si>
  <si>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</si>
  <si>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</si>
  <si>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</si>
  <si>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</si>
  <si>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</si>
  <si>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</si>
  <si>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</si>
  <si>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</si>
  <si>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</si>
  <si>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</si>
  <si>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本批销售住宅共7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1082.27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898.56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183.71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1086</t>
    </r>
    <r>
      <rPr>
        <sz val="12"/>
        <rFont val="宋体"/>
        <family val="0"/>
      </rPr>
      <t>9.33</t>
    </r>
    <r>
      <rPr>
        <sz val="12"/>
        <rFont val="宋体"/>
        <family val="0"/>
      </rPr>
      <t>元/㎡（建筑面积）、13</t>
    </r>
    <r>
      <rPr>
        <sz val="12"/>
        <rFont val="宋体"/>
        <family val="0"/>
      </rPr>
      <t>0</t>
    </r>
    <r>
      <rPr>
        <sz val="12"/>
        <rFont val="宋体"/>
        <family val="0"/>
      </rPr>
      <t>91.55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</si>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</sst>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4" borderId="6" applyNumberFormat="0" applyAlignment="0" applyProtection="0"/>
    <xf numFmtId="0" fontId="26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3" fillId="18" borderId="10" xfId="0" applyNumberFormat="1" applyFont="1" applyFill="1" applyBorder="1" applyAlignment="1">
      <alignment horizontal="center" vertical="center" wrapText="1"/>
    </xf>
    <xf numFmtId="177" fontId="3" fillId="19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0" fillId="0" borderId="15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6" xfId="0" applyNumberForma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 wrapText="1"/>
    </xf>
    <xf numFmtId="176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F1">
      <selection activeCell="S1" sqref="S1:X65536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6.00390625" style="0" customWidth="1"/>
    <col min="4" max="4" width="4.875" style="0" customWidth="1"/>
    <col min="5" max="5" width="8.50390625" style="0" customWidth="1"/>
    <col min="6" max="6" width="5.375" style="0" customWidth="1"/>
    <col min="7" max="7" width="9.625" style="27" customWidth="1"/>
    <col min="8" max="8" width="10.375" style="28" bestFit="1" customWidth="1"/>
    <col min="9" max="9" width="9.625" style="27" customWidth="1"/>
    <col min="10" max="10" width="10.625" style="29" customWidth="1"/>
    <col min="11" max="11" width="11.125" style="29" customWidth="1"/>
    <col min="12" max="12" width="10.50390625" style="29" customWidth="1"/>
    <col min="13" max="14" width="8.75390625" style="0" customWidth="1"/>
    <col min="15" max="15" width="7.625" style="0" customWidth="1"/>
    <col min="16" max="18" width="12.625" style="0" hidden="1" customWidth="1"/>
  </cols>
  <sheetData>
    <row r="1" spans="1:2" ht="24" customHeight="1">
      <c r="A1" s="30" t="s">
        <v>0</v>
      </c>
      <c r="B1" s="30"/>
    </row>
    <row r="2" spans="1:15" ht="21" customHeight="1">
      <c r="A2" s="31" t="s">
        <v>1</v>
      </c>
      <c r="B2" s="31"/>
      <c r="C2" s="31"/>
      <c r="D2" s="31"/>
      <c r="E2" s="31"/>
      <c r="F2" s="31"/>
      <c r="G2" s="32"/>
      <c r="H2" s="33"/>
      <c r="I2" s="32"/>
      <c r="J2" s="54"/>
      <c r="K2" s="54"/>
      <c r="L2" s="54"/>
      <c r="M2" s="31"/>
      <c r="N2" s="31"/>
      <c r="O2" s="31"/>
    </row>
    <row r="3" spans="1:15" ht="22.5" customHeight="1">
      <c r="A3" s="34" t="s">
        <v>2</v>
      </c>
      <c r="B3" s="34"/>
      <c r="C3" s="34"/>
      <c r="D3" s="34"/>
      <c r="E3" s="34"/>
      <c r="F3" s="34"/>
      <c r="G3" s="35"/>
      <c r="H3" s="36"/>
      <c r="I3" s="35" t="s">
        <v>3</v>
      </c>
      <c r="K3" s="35" t="s">
        <v>4</v>
      </c>
      <c r="M3" s="55"/>
      <c r="N3" s="56"/>
      <c r="O3" s="56"/>
    </row>
    <row r="4" spans="1:15" ht="27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4" t="s">
        <v>12</v>
      </c>
      <c r="I4" s="13" t="s">
        <v>13</v>
      </c>
      <c r="J4" s="14" t="s">
        <v>14</v>
      </c>
      <c r="K4" s="14" t="s">
        <v>15</v>
      </c>
      <c r="L4" s="15" t="s">
        <v>16</v>
      </c>
      <c r="M4" s="57" t="s">
        <v>17</v>
      </c>
      <c r="N4" s="2" t="s">
        <v>18</v>
      </c>
      <c r="O4" s="1" t="s">
        <v>19</v>
      </c>
    </row>
    <row r="5" spans="1:15" ht="21" customHeight="1">
      <c r="A5" s="1"/>
      <c r="B5" s="2"/>
      <c r="C5" s="2"/>
      <c r="D5" s="2"/>
      <c r="E5" s="2"/>
      <c r="F5" s="2"/>
      <c r="G5" s="3"/>
      <c r="H5" s="4"/>
      <c r="I5" s="16"/>
      <c r="J5" s="14"/>
      <c r="K5" s="14"/>
      <c r="L5" s="17"/>
      <c r="M5" s="58"/>
      <c r="N5" s="2"/>
      <c r="O5" s="1"/>
    </row>
    <row r="6" spans="1:15" s="25" customFormat="1" ht="24" customHeight="1">
      <c r="A6" s="5">
        <v>1</v>
      </c>
      <c r="B6" s="5">
        <v>29</v>
      </c>
      <c r="C6" s="5">
        <v>101</v>
      </c>
      <c r="D6" s="5">
        <v>1</v>
      </c>
      <c r="E6" s="6" t="s">
        <v>20</v>
      </c>
      <c r="F6" s="5">
        <v>3</v>
      </c>
      <c r="G6" s="7">
        <v>154.84550000000002</v>
      </c>
      <c r="H6" s="8">
        <v>26.2855</v>
      </c>
      <c r="I6" s="8">
        <v>128.56</v>
      </c>
      <c r="J6" s="18">
        <f>L6/G6</f>
        <v>12831.430038328526</v>
      </c>
      <c r="K6" s="18">
        <f>L6/I6</f>
        <v>15454.956440572494</v>
      </c>
      <c r="L6" s="18">
        <v>1986889.2</v>
      </c>
      <c r="M6" s="18"/>
      <c r="N6" s="59" t="s">
        <v>21</v>
      </c>
      <c r="O6" s="60"/>
    </row>
    <row r="7" spans="1:15" s="25" customFormat="1" ht="24" customHeight="1">
      <c r="A7" s="5">
        <v>2</v>
      </c>
      <c r="B7" s="37">
        <v>29</v>
      </c>
      <c r="C7" s="37">
        <v>102</v>
      </c>
      <c r="D7" s="37">
        <v>1</v>
      </c>
      <c r="E7" s="38" t="s">
        <v>20</v>
      </c>
      <c r="F7" s="37">
        <v>3</v>
      </c>
      <c r="G7" s="7">
        <v>154.8455</v>
      </c>
      <c r="H7" s="8">
        <v>26.285499999999985</v>
      </c>
      <c r="I7" s="8">
        <v>128.56</v>
      </c>
      <c r="J7" s="7">
        <f aca="true" t="shared" si="0" ref="J7:J13">L7/G7</f>
        <v>8129.073754161406</v>
      </c>
      <c r="K7" s="7">
        <f aca="true" t="shared" si="1" ref="K7:K13">L7/I7</f>
        <v>9791.151913503421</v>
      </c>
      <c r="L7" s="7">
        <v>1258750.49</v>
      </c>
      <c r="M7" s="18"/>
      <c r="N7" s="59" t="s">
        <v>21</v>
      </c>
      <c r="O7" s="61"/>
    </row>
    <row r="8" spans="1:15" s="25" customFormat="1" ht="24" customHeight="1">
      <c r="A8" s="5">
        <v>3</v>
      </c>
      <c r="B8" s="37">
        <v>29</v>
      </c>
      <c r="C8" s="37">
        <v>201</v>
      </c>
      <c r="D8" s="37">
        <v>2</v>
      </c>
      <c r="E8" s="38" t="s">
        <v>20</v>
      </c>
      <c r="F8" s="37">
        <v>3</v>
      </c>
      <c r="G8" s="7">
        <v>171.2262</v>
      </c>
      <c r="H8" s="8">
        <v>29.0662</v>
      </c>
      <c r="I8" s="8">
        <v>142.16</v>
      </c>
      <c r="J8" s="7">
        <f t="shared" si="0"/>
        <v>12833.82023311853</v>
      </c>
      <c r="K8" s="7">
        <f t="shared" si="1"/>
        <v>15457.838140123804</v>
      </c>
      <c r="L8" s="7">
        <v>2197486.27</v>
      </c>
      <c r="M8" s="18"/>
      <c r="N8" s="59" t="s">
        <v>21</v>
      </c>
      <c r="O8" s="61"/>
    </row>
    <row r="9" spans="1:15" s="25" customFormat="1" ht="24" customHeight="1">
      <c r="A9" s="5">
        <v>4</v>
      </c>
      <c r="B9" s="37">
        <v>29</v>
      </c>
      <c r="C9" s="37">
        <v>301</v>
      </c>
      <c r="D9" s="37">
        <v>3</v>
      </c>
      <c r="E9" s="38" t="s">
        <v>22</v>
      </c>
      <c r="F9" s="37">
        <v>3</v>
      </c>
      <c r="G9" s="7">
        <v>143.37900000000002</v>
      </c>
      <c r="H9" s="8">
        <v>24.339</v>
      </c>
      <c r="I9" s="8">
        <v>119.04</v>
      </c>
      <c r="J9" s="7">
        <f t="shared" si="0"/>
        <v>12834.908459397819</v>
      </c>
      <c r="K9" s="7">
        <f t="shared" si="1"/>
        <v>15459.142641129032</v>
      </c>
      <c r="L9" s="7">
        <v>1840256.34</v>
      </c>
      <c r="M9" s="18"/>
      <c r="N9" s="59" t="s">
        <v>21</v>
      </c>
      <c r="O9" s="61"/>
    </row>
    <row r="10" spans="1:15" s="25" customFormat="1" ht="24" customHeight="1">
      <c r="A10" s="5">
        <v>5</v>
      </c>
      <c r="B10" s="37">
        <v>30</v>
      </c>
      <c r="C10" s="37">
        <v>202</v>
      </c>
      <c r="D10" s="37">
        <v>2</v>
      </c>
      <c r="E10" s="38" t="s">
        <v>20</v>
      </c>
      <c r="F10" s="37">
        <v>3</v>
      </c>
      <c r="G10" s="7">
        <v>171.222</v>
      </c>
      <c r="H10" s="8">
        <v>29.062</v>
      </c>
      <c r="I10" s="8">
        <v>142.16</v>
      </c>
      <c r="J10" s="7">
        <f t="shared" si="0"/>
        <v>12826.52573851491</v>
      </c>
      <c r="K10" s="7">
        <f t="shared" si="1"/>
        <v>15448.673255486778</v>
      </c>
      <c r="L10" s="7">
        <v>2196183.39</v>
      </c>
      <c r="M10" s="18"/>
      <c r="N10" s="59" t="s">
        <v>21</v>
      </c>
      <c r="O10" s="61"/>
    </row>
    <row r="11" spans="1:17" s="25" customFormat="1" ht="24" customHeight="1">
      <c r="A11" s="5">
        <v>6</v>
      </c>
      <c r="B11" s="37">
        <v>30</v>
      </c>
      <c r="C11" s="37">
        <v>301</v>
      </c>
      <c r="D11" s="37">
        <v>3</v>
      </c>
      <c r="E11" s="38" t="s">
        <v>22</v>
      </c>
      <c r="F11" s="37">
        <v>3</v>
      </c>
      <c r="G11" s="7">
        <v>143.37550000000002</v>
      </c>
      <c r="H11" s="8">
        <v>24.3355</v>
      </c>
      <c r="I11" s="8">
        <v>119.04</v>
      </c>
      <c r="J11" s="7">
        <f t="shared" si="0"/>
        <v>8189.586156630665</v>
      </c>
      <c r="K11" s="7">
        <f t="shared" si="1"/>
        <v>9863.793766801075</v>
      </c>
      <c r="L11" s="7">
        <v>1174186.01</v>
      </c>
      <c r="M11" s="18"/>
      <c r="N11" s="59" t="s">
        <v>21</v>
      </c>
      <c r="O11" s="61"/>
      <c r="P11" s="25">
        <v>1028610</v>
      </c>
      <c r="Q11" s="25">
        <f>P11/0.85001</f>
        <v>1210115.1751155867</v>
      </c>
    </row>
    <row r="12" spans="1:15" s="26" customFormat="1" ht="24" customHeight="1">
      <c r="A12" s="5">
        <v>7</v>
      </c>
      <c r="B12" s="37">
        <v>30</v>
      </c>
      <c r="C12" s="37">
        <v>302</v>
      </c>
      <c r="D12" s="37">
        <v>3</v>
      </c>
      <c r="E12" s="38" t="s">
        <v>22</v>
      </c>
      <c r="F12" s="37">
        <v>3</v>
      </c>
      <c r="G12" s="7">
        <v>143.37550000000002</v>
      </c>
      <c r="H12" s="8">
        <v>24.3355</v>
      </c>
      <c r="I12" s="8">
        <v>119.04</v>
      </c>
      <c r="J12" s="18">
        <f t="shared" si="0"/>
        <v>7740.43898713518</v>
      </c>
      <c r="K12" s="18">
        <f t="shared" si="1"/>
        <v>9322.826864919354</v>
      </c>
      <c r="L12" s="7">
        <v>1109789.31</v>
      </c>
      <c r="M12" s="7"/>
      <c r="N12" s="62" t="s">
        <v>21</v>
      </c>
      <c r="O12" s="63"/>
    </row>
    <row r="13" spans="1:18" s="25" customFormat="1" ht="24" customHeight="1">
      <c r="A13" s="9" t="s">
        <v>23</v>
      </c>
      <c r="B13" s="10"/>
      <c r="C13" s="10"/>
      <c r="D13" s="10"/>
      <c r="E13" s="10"/>
      <c r="F13" s="11"/>
      <c r="G13" s="12">
        <f>SUM(G6:G12)</f>
        <v>1082.2692</v>
      </c>
      <c r="H13" s="12">
        <f>SUM(H6:H12)</f>
        <v>183.70919999999998</v>
      </c>
      <c r="I13" s="12">
        <f>SUM(I6:I12)</f>
        <v>898.5599999999998</v>
      </c>
      <c r="J13" s="18">
        <f t="shared" si="0"/>
        <v>10869.329931961474</v>
      </c>
      <c r="K13" s="18">
        <f t="shared" si="1"/>
        <v>13091.547598379631</v>
      </c>
      <c r="L13" s="22">
        <f>SUM(L6:L12)</f>
        <v>11763541.01</v>
      </c>
      <c r="M13" s="22"/>
      <c r="N13" s="59"/>
      <c r="O13" s="64"/>
      <c r="P13" s="25">
        <v>11441.300194209578</v>
      </c>
      <c r="Q13" s="25">
        <v>13780.430000384351</v>
      </c>
      <c r="R13" s="25">
        <v>14341569.11</v>
      </c>
    </row>
    <row r="14" spans="1:18" s="25" customFormat="1" ht="31.5" customHeight="1">
      <c r="A14" s="39" t="s">
        <v>24</v>
      </c>
      <c r="B14" s="40"/>
      <c r="C14" s="40"/>
      <c r="D14" s="40"/>
      <c r="E14" s="40"/>
      <c r="F14" s="40"/>
      <c r="G14" s="41"/>
      <c r="H14" s="42"/>
      <c r="I14" s="41"/>
      <c r="J14" s="65"/>
      <c r="K14" s="65"/>
      <c r="L14" s="65"/>
      <c r="M14" s="40"/>
      <c r="N14" s="40"/>
      <c r="O14" s="66"/>
      <c r="R14" s="25">
        <f>L13-R13</f>
        <v>-2578028.0999999996</v>
      </c>
    </row>
    <row r="15" spans="1:15" s="25" customFormat="1" ht="69.75" customHeight="1">
      <c r="A15" s="43" t="s">
        <v>25</v>
      </c>
      <c r="B15" s="44"/>
      <c r="C15" s="44"/>
      <c r="D15" s="44"/>
      <c r="E15" s="44"/>
      <c r="F15" s="44"/>
      <c r="G15" s="45"/>
      <c r="H15" s="46"/>
      <c r="I15" s="45"/>
      <c r="J15" s="67"/>
      <c r="K15" s="67"/>
      <c r="L15" s="67"/>
      <c r="M15" s="44"/>
      <c r="N15" s="44"/>
      <c r="O15" s="44"/>
    </row>
    <row r="16" spans="1:15" s="25" customFormat="1" ht="24.75" customHeight="1">
      <c r="A16" s="47" t="s">
        <v>26</v>
      </c>
      <c r="B16" s="47"/>
      <c r="C16" s="47"/>
      <c r="D16" s="47"/>
      <c r="E16" s="47"/>
      <c r="F16" s="47"/>
      <c r="G16" s="48"/>
      <c r="H16" s="49"/>
      <c r="I16" s="48"/>
      <c r="J16" s="68"/>
      <c r="M16" s="47"/>
      <c r="N16" s="50"/>
      <c r="O16" s="50"/>
    </row>
    <row r="17" spans="1:15" s="25" customFormat="1" ht="24.75" customHeight="1">
      <c r="A17" s="47" t="s">
        <v>27</v>
      </c>
      <c r="B17" s="47"/>
      <c r="C17" s="47"/>
      <c r="D17" s="47"/>
      <c r="E17" s="47"/>
      <c r="F17" s="50"/>
      <c r="G17" s="51"/>
      <c r="H17" s="52"/>
      <c r="I17" s="51"/>
      <c r="J17" s="69"/>
      <c r="K17" s="55" t="s">
        <v>28</v>
      </c>
      <c r="L17" s="70"/>
      <c r="M17" s="47"/>
      <c r="N17" s="50"/>
      <c r="O17" s="50"/>
    </row>
    <row r="18" spans="1:12" s="25" customFormat="1" ht="24.75" customHeight="1">
      <c r="A18" s="47" t="s">
        <v>29</v>
      </c>
      <c r="B18" s="47"/>
      <c r="C18" s="47"/>
      <c r="D18" s="47"/>
      <c r="E18" s="47"/>
      <c r="G18" s="26"/>
      <c r="H18" s="53"/>
      <c r="I18" s="26"/>
      <c r="J18" s="71"/>
      <c r="K18" s="55" t="s">
        <v>30</v>
      </c>
      <c r="L18" s="70"/>
    </row>
    <row r="19" spans="7:12" s="25" customFormat="1" ht="24.75" customHeight="1">
      <c r="G19" s="26"/>
      <c r="H19" s="53"/>
      <c r="I19" s="26"/>
      <c r="J19" s="71"/>
      <c r="K19" s="71"/>
      <c r="L19" s="71"/>
    </row>
    <row r="20" spans="7:12" s="25" customFormat="1" ht="24.75" customHeight="1">
      <c r="G20" s="26"/>
      <c r="H20" s="53"/>
      <c r="I20" s="26"/>
      <c r="J20" s="71"/>
      <c r="K20" s="71"/>
      <c r="L20" s="71"/>
    </row>
    <row r="21" spans="7:12" s="25" customFormat="1" ht="24.75" customHeight="1">
      <c r="G21" s="26"/>
      <c r="H21" s="53"/>
      <c r="I21" s="26"/>
      <c r="J21" s="71"/>
      <c r="K21" s="71"/>
      <c r="L21" s="71"/>
    </row>
    <row r="22" spans="7:12" s="25" customFormat="1" ht="24.75" customHeight="1">
      <c r="G22" s="26"/>
      <c r="H22" s="53"/>
      <c r="I22" s="26"/>
      <c r="J22" s="71"/>
      <c r="K22" s="71"/>
      <c r="L22" s="71"/>
    </row>
    <row r="23" spans="7:12" s="25" customFormat="1" ht="24.75" customHeight="1">
      <c r="G23" s="26"/>
      <c r="H23" s="53"/>
      <c r="I23" s="26"/>
      <c r="J23" s="71"/>
      <c r="K23" s="71"/>
      <c r="L23" s="71"/>
    </row>
    <row r="24" spans="7:12" s="25" customFormat="1" ht="24.75" customHeight="1">
      <c r="G24" s="26"/>
      <c r="H24" s="53"/>
      <c r="I24" s="26"/>
      <c r="J24" s="71"/>
      <c r="K24" s="71"/>
      <c r="L24" s="71"/>
    </row>
    <row r="25" spans="7:12" s="25" customFormat="1" ht="24.75" customHeight="1">
      <c r="G25" s="26"/>
      <c r="H25" s="53"/>
      <c r="I25" s="26"/>
      <c r="J25" s="71"/>
      <c r="K25" s="71"/>
      <c r="L25" s="71"/>
    </row>
    <row r="26" spans="7:12" s="25" customFormat="1" ht="24.75" customHeight="1">
      <c r="G26" s="26"/>
      <c r="H26" s="53"/>
      <c r="I26" s="26"/>
      <c r="J26" s="71"/>
      <c r="K26" s="71"/>
      <c r="L26" s="71"/>
    </row>
    <row r="27" spans="7:12" s="25" customFormat="1" ht="30.75" customHeight="1">
      <c r="G27" s="26"/>
      <c r="H27" s="53"/>
      <c r="I27" s="26"/>
      <c r="J27" s="71"/>
      <c r="K27" s="71"/>
      <c r="L27" s="71"/>
    </row>
    <row r="28" ht="42" customHeight="1"/>
    <row r="29" ht="51.75" customHeight="1"/>
    <row r="30" ht="27" customHeight="1"/>
    <row r="31" ht="25.5" customHeight="1"/>
  </sheetData>
  <sheetProtection/>
  <mergeCells count="24">
    <mergeCell ref="A1:B1"/>
    <mergeCell ref="A2:O2"/>
    <mergeCell ref="A13:F13"/>
    <mergeCell ref="A14:O14"/>
    <mergeCell ref="A15:O15"/>
    <mergeCell ref="A16:E16"/>
    <mergeCell ref="A17:E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2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9">
      <selection activeCell="J8" sqref="J8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24">
        <f>F38*0.85</f>
        <v>8685.087109353672</v>
      </c>
      <c r="G39">
        <f>G38*0.85</f>
        <v>7411.032753885987</v>
      </c>
      <c r="H39" s="24">
        <f>H38*0.85</f>
        <v>8295.03275388599</v>
      </c>
      <c r="I39">
        <f>I38*0.85</f>
        <v>7040.481116191688</v>
      </c>
      <c r="J39" s="24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K17" sqref="K17"/>
    </sheetView>
  </sheetViews>
  <sheetFormatPr defaultColWidth="9.00390625" defaultRowHeight="14.25"/>
  <cols>
    <col min="12" max="12" width="18.50390625" style="0" customWidth="1"/>
    <col min="13" max="13" width="13.875" style="0" bestFit="1" customWidth="1"/>
  </cols>
  <sheetData>
    <row r="1" spans="1:12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4" t="s">
        <v>12</v>
      </c>
      <c r="I1" s="13" t="s">
        <v>13</v>
      </c>
      <c r="J1" s="14" t="s">
        <v>14</v>
      </c>
      <c r="K1" s="14" t="s">
        <v>15</v>
      </c>
      <c r="L1" s="15" t="s">
        <v>16</v>
      </c>
    </row>
    <row r="2" spans="1:12" ht="14.25">
      <c r="A2" s="1"/>
      <c r="B2" s="2"/>
      <c r="C2" s="2"/>
      <c r="D2" s="2"/>
      <c r="E2" s="2"/>
      <c r="F2" s="2"/>
      <c r="G2" s="3"/>
      <c r="H2" s="4"/>
      <c r="I2" s="16"/>
      <c r="J2" s="14"/>
      <c r="K2" s="14"/>
      <c r="L2" s="17"/>
    </row>
    <row r="3" spans="1:14" ht="15.75">
      <c r="A3" s="5">
        <v>1</v>
      </c>
      <c r="B3" s="5">
        <v>29</v>
      </c>
      <c r="C3" s="5">
        <v>101</v>
      </c>
      <c r="D3" s="5">
        <v>1</v>
      </c>
      <c r="E3" s="6" t="s">
        <v>20</v>
      </c>
      <c r="F3" s="5">
        <v>3</v>
      </c>
      <c r="G3" s="7">
        <v>154.84550000000002</v>
      </c>
      <c r="H3" s="8">
        <v>26.2855</v>
      </c>
      <c r="I3" s="8">
        <v>128.56</v>
      </c>
      <c r="J3" s="18">
        <f>M3/G3</f>
        <v>11744.196571808674</v>
      </c>
      <c r="K3" s="18">
        <f>L3/I3</f>
        <v>14145.42618434972</v>
      </c>
      <c r="L3" s="18">
        <v>1818535.99026</v>
      </c>
      <c r="M3" s="19">
        <f>L3</f>
        <v>1818535.99026</v>
      </c>
      <c r="N3">
        <f>M3/G3</f>
        <v>11744.196571808674</v>
      </c>
    </row>
    <row r="4" spans="1:14" ht="15.75">
      <c r="A4" s="5">
        <v>2</v>
      </c>
      <c r="B4" s="5">
        <v>29</v>
      </c>
      <c r="C4" s="5">
        <v>201</v>
      </c>
      <c r="D4" s="5">
        <v>2</v>
      </c>
      <c r="E4" s="6" t="s">
        <v>20</v>
      </c>
      <c r="F4" s="5">
        <v>3</v>
      </c>
      <c r="G4" s="7">
        <v>171.2262</v>
      </c>
      <c r="H4" s="8">
        <v>29.0662</v>
      </c>
      <c r="I4" s="8">
        <v>142.16</v>
      </c>
      <c r="J4" s="18">
        <f aca="true" t="shared" si="0" ref="J4:J10">M4/G4</f>
        <v>9547.526608002747</v>
      </c>
      <c r="K4" s="18">
        <f aca="true" t="shared" si="1" ref="K4:K10">L4/I4</f>
        <v>10473.246879572313</v>
      </c>
      <c r="L4" s="18">
        <v>1488876.7763999999</v>
      </c>
      <c r="M4" s="19">
        <f>L4*1.098</f>
        <v>1634786.7004872</v>
      </c>
      <c r="N4">
        <f aca="true" t="shared" si="2" ref="N4:N10">M4/G4</f>
        <v>9547.526608002747</v>
      </c>
    </row>
    <row r="5" spans="1:14" ht="15.75">
      <c r="A5" s="5">
        <v>3</v>
      </c>
      <c r="B5" s="5">
        <v>29</v>
      </c>
      <c r="C5" s="5">
        <v>301</v>
      </c>
      <c r="D5" s="5">
        <v>3</v>
      </c>
      <c r="E5" s="6" t="s">
        <v>22</v>
      </c>
      <c r="F5" s="5">
        <v>3</v>
      </c>
      <c r="G5" s="7">
        <v>143.37900000000002</v>
      </c>
      <c r="H5" s="8">
        <v>24.339</v>
      </c>
      <c r="I5" s="8">
        <v>119.04</v>
      </c>
      <c r="J5" s="20">
        <f t="shared" si="0"/>
        <v>16197.681737407149</v>
      </c>
      <c r="K5" s="18">
        <f t="shared" si="1"/>
        <v>14091.34766969086</v>
      </c>
      <c r="L5" s="18">
        <v>1677434.0266</v>
      </c>
      <c r="M5" s="19">
        <f>L5*1.3845</f>
        <v>2322407.4098277</v>
      </c>
      <c r="N5">
        <f t="shared" si="2"/>
        <v>16197.681737407149</v>
      </c>
    </row>
    <row r="6" spans="1:14" ht="15.75">
      <c r="A6" s="5">
        <v>4</v>
      </c>
      <c r="B6" s="5">
        <v>30</v>
      </c>
      <c r="C6" s="5">
        <v>201</v>
      </c>
      <c r="D6" s="5">
        <v>2</v>
      </c>
      <c r="E6" s="6" t="s">
        <v>20</v>
      </c>
      <c r="F6" s="5">
        <v>3</v>
      </c>
      <c r="G6" s="7">
        <v>171.222</v>
      </c>
      <c r="H6" s="8">
        <v>29.062</v>
      </c>
      <c r="I6" s="8">
        <v>142.16</v>
      </c>
      <c r="J6" s="20">
        <f t="shared" si="0"/>
        <v>16191.454431757793</v>
      </c>
      <c r="K6" s="18">
        <f t="shared" si="1"/>
        <v>21812.611410804722</v>
      </c>
      <c r="L6" s="21">
        <v>3100880.8381599993</v>
      </c>
      <c r="M6" s="19">
        <f>L6*0.894047</f>
        <v>2772333.210714433</v>
      </c>
      <c r="N6">
        <f t="shared" si="2"/>
        <v>16191.454431757793</v>
      </c>
    </row>
    <row r="7" spans="1:14" ht="15.75">
      <c r="A7" s="5">
        <v>5</v>
      </c>
      <c r="B7" s="5">
        <v>30</v>
      </c>
      <c r="C7" s="5">
        <v>202</v>
      </c>
      <c r="D7" s="5">
        <v>2</v>
      </c>
      <c r="E7" s="6" t="s">
        <v>20</v>
      </c>
      <c r="F7" s="5">
        <v>3</v>
      </c>
      <c r="G7" s="7">
        <v>171.222</v>
      </c>
      <c r="H7" s="8">
        <v>29.062</v>
      </c>
      <c r="I7" s="8">
        <v>142.16</v>
      </c>
      <c r="J7" s="20">
        <f t="shared" si="0"/>
        <v>16196.652020415218</v>
      </c>
      <c r="K7" s="18">
        <f t="shared" si="1"/>
        <v>21808.563369653908</v>
      </c>
      <c r="L7" s="21">
        <v>3100305.3686299995</v>
      </c>
      <c r="M7" s="19">
        <f>L7*0.8945</f>
        <v>2773223.1522395345</v>
      </c>
      <c r="N7">
        <f t="shared" si="2"/>
        <v>16196.652020415218</v>
      </c>
    </row>
    <row r="8" spans="1:14" ht="15.75">
      <c r="A8" s="5">
        <v>6</v>
      </c>
      <c r="B8" s="5">
        <v>30</v>
      </c>
      <c r="C8" s="5">
        <v>301</v>
      </c>
      <c r="D8" s="5">
        <v>3</v>
      </c>
      <c r="E8" s="6" t="s">
        <v>22</v>
      </c>
      <c r="F8" s="5">
        <v>3</v>
      </c>
      <c r="G8" s="7">
        <v>143.37550000000002</v>
      </c>
      <c r="H8" s="8">
        <v>24.3355</v>
      </c>
      <c r="I8" s="8">
        <v>119.04</v>
      </c>
      <c r="J8" s="20">
        <f t="shared" si="0"/>
        <v>16192.18975950563</v>
      </c>
      <c r="K8" s="18">
        <f t="shared" si="1"/>
        <v>26044.84494707661</v>
      </c>
      <c r="L8" s="21">
        <v>3100378.3425</v>
      </c>
      <c r="M8" s="19">
        <f>L8*0.7488</f>
        <v>2321563.3028639997</v>
      </c>
      <c r="N8">
        <f t="shared" si="2"/>
        <v>16192.18975950563</v>
      </c>
    </row>
    <row r="9" spans="1:14" ht="15.75">
      <c r="A9" s="5">
        <v>7</v>
      </c>
      <c r="B9" s="5">
        <v>30</v>
      </c>
      <c r="C9" s="5">
        <v>302</v>
      </c>
      <c r="D9" s="5">
        <v>3</v>
      </c>
      <c r="E9" s="6" t="s">
        <v>22</v>
      </c>
      <c r="F9" s="5">
        <v>3</v>
      </c>
      <c r="G9" s="7">
        <v>143.37550000000002</v>
      </c>
      <c r="H9" s="8">
        <v>24.3355</v>
      </c>
      <c r="I9" s="8">
        <v>119.04</v>
      </c>
      <c r="J9" s="20">
        <f t="shared" si="0"/>
        <v>16191.05681743212</v>
      </c>
      <c r="K9" s="18">
        <f t="shared" si="1"/>
        <v>14094.708143061154</v>
      </c>
      <c r="L9" s="21">
        <v>1677834.05735</v>
      </c>
      <c r="M9" s="19">
        <f>L9*1.38357</f>
        <v>2321400.866727739</v>
      </c>
      <c r="N9">
        <f t="shared" si="2"/>
        <v>16191.05681743212</v>
      </c>
    </row>
    <row r="10" spans="1:14" ht="15">
      <c r="A10" s="9" t="s">
        <v>23</v>
      </c>
      <c r="B10" s="10"/>
      <c r="C10" s="10"/>
      <c r="D10" s="10"/>
      <c r="E10" s="10"/>
      <c r="F10" s="11"/>
      <c r="G10" s="12">
        <f>SUM(G3:G9)</f>
        <v>1098.6457</v>
      </c>
      <c r="H10" s="12">
        <f>SUM(H3:H9)</f>
        <v>186.48569999999998</v>
      </c>
      <c r="I10" s="12">
        <f>SUM(I3:I9)</f>
        <v>912.16</v>
      </c>
      <c r="J10" s="18">
        <f t="shared" si="0"/>
        <v>14530.845233473</v>
      </c>
      <c r="K10" s="22">
        <f t="shared" si="1"/>
        <v>17501.5845903131</v>
      </c>
      <c r="L10" s="22">
        <f>SUM(L3:L9)</f>
        <v>15964245.399899999</v>
      </c>
      <c r="M10" s="19">
        <f>SUM(M3:M9)</f>
        <v>15964250.633120608</v>
      </c>
      <c r="N10">
        <f t="shared" si="2"/>
        <v>14530.845233473</v>
      </c>
    </row>
    <row r="12" ht="14.25">
      <c r="M12">
        <f>M10/G10</f>
        <v>14530.845233473</v>
      </c>
    </row>
    <row r="14" ht="14.25">
      <c r="I14" s="23">
        <f>J4*1.7</f>
        <v>16230.79523360467</v>
      </c>
    </row>
    <row r="16" ht="14.25">
      <c r="K16">
        <v>14129.31</v>
      </c>
    </row>
    <row r="17" ht="14.25">
      <c r="K17">
        <f>K16*0.95</f>
        <v>13422.8445</v>
      </c>
    </row>
  </sheetData>
  <sheetProtection/>
  <mergeCells count="13">
    <mergeCell ref="A10:F10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2022-06-15T05:50:51Z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45A34D86477D44328D6EEFF498F56E89</vt:lpwstr>
  </property>
</Properties>
</file>