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<sst xmlns="http://schemas.openxmlformats.org/spreadsheetml/2006/main" count="56" uniqueCount="31">
  <si>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</si>
  <si>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</si>
  <si>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</si>
  <si>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</si>
  <si>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海伦源筑花园31、32、33号楼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</si>
  <si>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</si>
  <si>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</si>
  <si>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</si>
  <si>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</si>
  <si>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</si>
  <si>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</si>
  <si>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</si>
  <si>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</si>
  <si>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</si>
  <si>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</si>
  <si>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</si>
  <si>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</si>
  <si>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</si>
  <si>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</si>
  <si>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</si>
  <si>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</si>
  <si>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</si>
  <si>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</si>
  <si>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</si>
  <si>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本批销售住宅共14套，销售住宅总建筑面积：2174.39㎡，套内面积：1806.64㎡，分摊面积：367.75㎡，销售均价：10523.06元/㎡（建筑面积）、12665.09元/㎡（套内建筑面积）。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</si>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</sst>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8" borderId="0" applyNumberFormat="0" applyBorder="0" applyAlignment="0" applyProtection="0"/>
    <xf numFmtId="0" fontId="23" fillId="4" borderId="6" applyNumberFormat="0" applyAlignment="0" applyProtection="0"/>
    <xf numFmtId="0" fontId="24" fillId="4" borderId="1" applyNumberFormat="0" applyAlignment="0" applyProtection="0"/>
    <xf numFmtId="0" fontId="25" fillId="9" borderId="7" applyNumberFormat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4" fillId="16" borderId="0" applyNumberFormat="0" applyBorder="0" applyAlignment="0" applyProtection="0"/>
    <xf numFmtId="0" fontId="11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7" fontId="30" fillId="18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1" fillId="19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G14">
      <selection activeCell="Z21" sqref="Z21"/>
    </sheetView>
  </sheetViews>
  <sheetFormatPr defaultColWidth="9.00390625" defaultRowHeight="14.25"/>
  <cols>
    <col min="1" max="1" width="3.875" style="4" customWidth="1"/>
    <col min="2" max="2" width="7.125" style="4" customWidth="1"/>
    <col min="3" max="3" width="6.00390625" style="4" customWidth="1"/>
    <col min="4" max="4" width="6.375" style="4" customWidth="1"/>
    <col min="5" max="5" width="9.125" style="4" customWidth="1"/>
    <col min="6" max="6" width="5.625" style="4" customWidth="1"/>
    <col min="7" max="7" width="9.625" style="4" customWidth="1"/>
    <col min="8" max="8" width="10.375" style="5" bestFit="1" customWidth="1"/>
    <col min="9" max="9" width="9.625" style="4" customWidth="1"/>
    <col min="10" max="10" width="10.625" style="5" customWidth="1"/>
    <col min="11" max="11" width="11.75390625" style="5" customWidth="1"/>
    <col min="12" max="12" width="11.125" style="5" customWidth="1"/>
    <col min="13" max="13" width="9.875" style="4" customWidth="1"/>
    <col min="14" max="14" width="7.875" style="4" customWidth="1"/>
    <col min="15" max="15" width="7.625" style="4" customWidth="1"/>
    <col min="16" max="16" width="13.75390625" style="4" hidden="1" customWidth="1"/>
    <col min="17" max="17" width="9.00390625" style="4" hidden="1" customWidth="1"/>
    <col min="18" max="18" width="13.875" style="4" hidden="1" customWidth="1"/>
    <col min="19" max="23" width="9.00390625" style="4" hidden="1" customWidth="1"/>
    <col min="24" max="24" width="9.00390625" style="4" customWidth="1"/>
    <col min="25" max="16384" width="9.00390625" style="4" customWidth="1"/>
  </cols>
  <sheetData>
    <row r="1" spans="1:2" ht="20.25">
      <c r="A1" s="6" t="s">
        <v>0</v>
      </c>
      <c r="B1" s="6"/>
    </row>
    <row r="2" spans="1:15" ht="25.5">
      <c r="A2" s="7" t="s">
        <v>1</v>
      </c>
      <c r="B2" s="7"/>
      <c r="C2" s="7"/>
      <c r="D2" s="7"/>
      <c r="E2" s="7"/>
      <c r="F2" s="7"/>
      <c r="G2" s="7"/>
      <c r="H2" s="8"/>
      <c r="I2" s="7"/>
      <c r="J2" s="8"/>
      <c r="K2" s="8"/>
      <c r="L2" s="8"/>
      <c r="M2" s="7"/>
      <c r="N2" s="7"/>
      <c r="O2" s="7"/>
    </row>
    <row r="3" spans="1:15" ht="14.25">
      <c r="A3" s="9" t="s">
        <v>2</v>
      </c>
      <c r="B3" s="9"/>
      <c r="C3" s="9"/>
      <c r="D3" s="9"/>
      <c r="E3" s="9"/>
      <c r="F3" s="9"/>
      <c r="G3" s="9"/>
      <c r="H3" s="10"/>
      <c r="I3" s="9" t="s">
        <v>3</v>
      </c>
      <c r="K3" s="9" t="s">
        <v>4</v>
      </c>
      <c r="M3" s="35"/>
      <c r="N3" s="36"/>
      <c r="O3" s="36"/>
    </row>
    <row r="4" spans="1:15" ht="27" customHeight="1">
      <c r="A4" s="11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37" t="s">
        <v>13</v>
      </c>
      <c r="J4" s="13" t="s">
        <v>14</v>
      </c>
      <c r="K4" s="13" t="s">
        <v>15</v>
      </c>
      <c r="L4" s="38" t="s">
        <v>16</v>
      </c>
      <c r="M4" s="37" t="s">
        <v>17</v>
      </c>
      <c r="N4" s="12" t="s">
        <v>18</v>
      </c>
      <c r="O4" s="11" t="s">
        <v>19</v>
      </c>
    </row>
    <row r="5" spans="1:15" ht="14.25">
      <c r="A5" s="11"/>
      <c r="B5" s="12"/>
      <c r="C5" s="12"/>
      <c r="D5" s="12"/>
      <c r="E5" s="12"/>
      <c r="F5" s="12"/>
      <c r="G5" s="12"/>
      <c r="H5" s="13"/>
      <c r="I5" s="39"/>
      <c r="J5" s="13"/>
      <c r="K5" s="13"/>
      <c r="L5" s="40"/>
      <c r="M5" s="39"/>
      <c r="N5" s="12"/>
      <c r="O5" s="11"/>
    </row>
    <row r="6" spans="1:21" s="2" customFormat="1" ht="18.75" customHeight="1">
      <c r="A6" s="14">
        <v>1</v>
      </c>
      <c r="B6" s="14">
        <v>31</v>
      </c>
      <c r="C6" s="14">
        <v>101</v>
      </c>
      <c r="D6" s="14">
        <v>1</v>
      </c>
      <c r="E6" s="15" t="s">
        <v>20</v>
      </c>
      <c r="F6" s="14">
        <v>3</v>
      </c>
      <c r="G6" s="16">
        <v>154.7292</v>
      </c>
      <c r="H6" s="17">
        <v>26.1692</v>
      </c>
      <c r="I6" s="17">
        <v>128.56</v>
      </c>
      <c r="J6" s="41">
        <f>L6/G6</f>
        <v>11222.634706312707</v>
      </c>
      <c r="K6" s="41">
        <f>L6/I6</f>
        <v>13507.072884256379</v>
      </c>
      <c r="L6" s="16">
        <v>1736469.29</v>
      </c>
      <c r="M6" s="41"/>
      <c r="N6" s="42" t="s">
        <v>21</v>
      </c>
      <c r="O6" s="43"/>
      <c r="Q6" s="2">
        <v>1028316</v>
      </c>
      <c r="R6" s="49">
        <f>Q6/0.85001</f>
        <v>1209769.296831802</v>
      </c>
      <c r="S6" s="2">
        <f>R6/I6</f>
        <v>9410.153211199455</v>
      </c>
      <c r="T6" s="50">
        <v>1209769.296831802</v>
      </c>
      <c r="U6" s="2">
        <f>T6/G6</f>
        <v>7818.623096557095</v>
      </c>
    </row>
    <row r="7" spans="1:21" s="3" customFormat="1" ht="18.75" customHeight="1">
      <c r="A7" s="18">
        <v>2</v>
      </c>
      <c r="B7" s="18">
        <v>31</v>
      </c>
      <c r="C7" s="18">
        <v>201</v>
      </c>
      <c r="D7" s="18">
        <v>2</v>
      </c>
      <c r="E7" s="19" t="s">
        <v>20</v>
      </c>
      <c r="F7" s="18">
        <v>3</v>
      </c>
      <c r="G7" s="16">
        <v>171.0975</v>
      </c>
      <c r="H7" s="17">
        <v>28.9375</v>
      </c>
      <c r="I7" s="17">
        <v>142.16</v>
      </c>
      <c r="J7" s="16">
        <f aca="true" t="shared" si="0" ref="J7:J20">L7/G7</f>
        <v>11221.408787387309</v>
      </c>
      <c r="K7" s="16">
        <f aca="true" t="shared" si="1" ref="K7:K20">L7/I7</f>
        <v>13505.592220033765</v>
      </c>
      <c r="L7" s="16">
        <v>1919954.99</v>
      </c>
      <c r="M7" s="16"/>
      <c r="N7" s="44" t="s">
        <v>21</v>
      </c>
      <c r="O7" s="45"/>
      <c r="R7" s="51">
        <f>L7*1.095</f>
        <v>2102350.71405</v>
      </c>
      <c r="S7" s="2">
        <f aca="true" t="shared" si="2" ref="S7:S19">R7/I7</f>
        <v>14788.623480936973</v>
      </c>
      <c r="T7" s="3">
        <v>2192100.99577785</v>
      </c>
      <c r="U7" s="2">
        <f aca="true" t="shared" si="3" ref="U7:U19">T7/G7</f>
        <v>12811.998981737606</v>
      </c>
    </row>
    <row r="8" spans="1:21" s="3" customFormat="1" ht="18.75" customHeight="1">
      <c r="A8" s="14">
        <v>3</v>
      </c>
      <c r="B8" s="18">
        <v>31</v>
      </c>
      <c r="C8" s="18">
        <v>301</v>
      </c>
      <c r="D8" s="18">
        <v>3</v>
      </c>
      <c r="E8" s="19" t="s">
        <v>22</v>
      </c>
      <c r="F8" s="18">
        <v>3</v>
      </c>
      <c r="G8" s="16">
        <v>143.2713</v>
      </c>
      <c r="H8" s="17">
        <v>24.2313</v>
      </c>
      <c r="I8" s="17">
        <v>119.04</v>
      </c>
      <c r="J8" s="16">
        <f t="shared" si="0"/>
        <v>11225.942390415947</v>
      </c>
      <c r="K8" s="16">
        <f t="shared" si="1"/>
        <v>13511.049731182797</v>
      </c>
      <c r="L8" s="16">
        <v>1608355.36</v>
      </c>
      <c r="M8" s="16"/>
      <c r="N8" s="44" t="s">
        <v>21</v>
      </c>
      <c r="O8" s="45"/>
      <c r="Q8" s="3">
        <v>968566</v>
      </c>
      <c r="R8" s="51">
        <f>L8*1.095</f>
        <v>1761149.1192</v>
      </c>
      <c r="S8" s="2">
        <f t="shared" si="2"/>
        <v>14794.59945564516</v>
      </c>
      <c r="T8" s="52">
        <f>Q8/0.8501</f>
        <v>1139355.3699564757</v>
      </c>
      <c r="U8" s="2">
        <f t="shared" si="3"/>
        <v>7952.432692077728</v>
      </c>
    </row>
    <row r="9" spans="1:21" s="3" customFormat="1" ht="18.75" customHeight="1">
      <c r="A9" s="18">
        <v>4</v>
      </c>
      <c r="B9" s="18">
        <v>32</v>
      </c>
      <c r="C9" s="18">
        <v>101</v>
      </c>
      <c r="D9" s="18">
        <v>1</v>
      </c>
      <c r="E9" s="19" t="s">
        <v>20</v>
      </c>
      <c r="F9" s="18">
        <v>3</v>
      </c>
      <c r="G9" s="16">
        <v>154.7292</v>
      </c>
      <c r="H9" s="17">
        <v>26.1692</v>
      </c>
      <c r="I9" s="17">
        <v>128.56</v>
      </c>
      <c r="J9" s="16">
        <f t="shared" si="0"/>
        <v>11222.506482292936</v>
      </c>
      <c r="K9" s="16">
        <f t="shared" si="1"/>
        <v>13506.918559427504</v>
      </c>
      <c r="L9" s="16">
        <v>1736449.45</v>
      </c>
      <c r="M9" s="16"/>
      <c r="N9" s="44" t="s">
        <v>21</v>
      </c>
      <c r="O9" s="45"/>
      <c r="Q9" s="3">
        <v>1016824</v>
      </c>
      <c r="R9" s="51">
        <f>L9*1.095</f>
        <v>1901412.14775</v>
      </c>
      <c r="S9" s="2">
        <f t="shared" si="2"/>
        <v>14790.075822573117</v>
      </c>
      <c r="T9" s="52">
        <f>Q9/0.85001</f>
        <v>1196249.4558887542</v>
      </c>
      <c r="U9" s="2">
        <f t="shared" si="3"/>
        <v>7731.245659440844</v>
      </c>
    </row>
    <row r="10" spans="1:21" s="3" customFormat="1" ht="18.75" customHeight="1">
      <c r="A10" s="14">
        <v>5</v>
      </c>
      <c r="B10" s="18">
        <v>32</v>
      </c>
      <c r="C10" s="18">
        <v>102</v>
      </c>
      <c r="D10" s="18">
        <v>1</v>
      </c>
      <c r="E10" s="19" t="s">
        <v>20</v>
      </c>
      <c r="F10" s="18">
        <v>3</v>
      </c>
      <c r="G10" s="16">
        <v>154.7292</v>
      </c>
      <c r="H10" s="17">
        <v>26.1692</v>
      </c>
      <c r="I10" s="17">
        <v>128.56</v>
      </c>
      <c r="J10" s="16">
        <f t="shared" si="0"/>
        <v>6836.710976338016</v>
      </c>
      <c r="K10" s="16">
        <f t="shared" si="1"/>
        <v>8228.366677037959</v>
      </c>
      <c r="L10" s="16">
        <v>1057838.82</v>
      </c>
      <c r="M10" s="16"/>
      <c r="N10" s="44" t="s">
        <v>21</v>
      </c>
      <c r="O10" s="45"/>
      <c r="R10" s="51">
        <f>L10*1.63</f>
        <v>1724277.2766</v>
      </c>
      <c r="S10" s="2">
        <f t="shared" si="2"/>
        <v>13412.237683571873</v>
      </c>
      <c r="T10" s="3">
        <v>1982470.8135967</v>
      </c>
      <c r="U10" s="2">
        <f t="shared" si="3"/>
        <v>12812.518991869021</v>
      </c>
    </row>
    <row r="11" spans="1:21" s="3" customFormat="1" ht="18.75" customHeight="1">
      <c r="A11" s="18">
        <v>6</v>
      </c>
      <c r="B11" s="18">
        <v>32</v>
      </c>
      <c r="C11" s="18">
        <v>201</v>
      </c>
      <c r="D11" s="18">
        <v>2</v>
      </c>
      <c r="E11" s="19" t="s">
        <v>20</v>
      </c>
      <c r="F11" s="18">
        <v>3</v>
      </c>
      <c r="G11" s="16">
        <v>171.0975</v>
      </c>
      <c r="H11" s="17">
        <v>28.9375</v>
      </c>
      <c r="I11" s="17">
        <v>142.16</v>
      </c>
      <c r="J11" s="16">
        <f t="shared" si="0"/>
        <v>11224.739110740953</v>
      </c>
      <c r="K11" s="16">
        <f t="shared" si="1"/>
        <v>13509.600450196962</v>
      </c>
      <c r="L11" s="16">
        <v>1920524.8</v>
      </c>
      <c r="M11" s="16"/>
      <c r="N11" s="44" t="s">
        <v>21</v>
      </c>
      <c r="O11" s="45"/>
      <c r="R11" s="51">
        <f>L11*1.095</f>
        <v>2102974.656</v>
      </c>
      <c r="S11" s="2">
        <f t="shared" si="2"/>
        <v>14793.012492965672</v>
      </c>
      <c r="T11" s="3">
        <v>2192224.80446415</v>
      </c>
      <c r="U11" s="2">
        <f t="shared" si="3"/>
        <v>12812.722596555474</v>
      </c>
    </row>
    <row r="12" spans="1:21" s="3" customFormat="1" ht="18.75" customHeight="1">
      <c r="A12" s="14">
        <v>7</v>
      </c>
      <c r="B12" s="18">
        <v>32</v>
      </c>
      <c r="C12" s="18">
        <v>301</v>
      </c>
      <c r="D12" s="18">
        <v>3</v>
      </c>
      <c r="E12" s="19" t="s">
        <v>22</v>
      </c>
      <c r="F12" s="18">
        <v>3</v>
      </c>
      <c r="G12" s="16">
        <v>143.2713</v>
      </c>
      <c r="H12" s="17">
        <v>24.2313</v>
      </c>
      <c r="I12" s="17">
        <v>119.04</v>
      </c>
      <c r="J12" s="16">
        <f t="shared" si="0"/>
        <v>11222.342437040776</v>
      </c>
      <c r="K12" s="16">
        <f t="shared" si="1"/>
        <v>13506.716985887097</v>
      </c>
      <c r="L12" s="16">
        <v>1607839.59</v>
      </c>
      <c r="M12" s="16"/>
      <c r="N12" s="44" t="s">
        <v>21</v>
      </c>
      <c r="O12" s="45"/>
      <c r="R12" s="51">
        <f>L12*1.096</f>
        <v>1762192.1906400002</v>
      </c>
      <c r="S12" s="2">
        <f t="shared" si="2"/>
        <v>14803.361816532259</v>
      </c>
      <c r="T12" s="3">
        <v>1835500.555764</v>
      </c>
      <c r="U12" s="2">
        <f t="shared" si="3"/>
        <v>12811.362469412925</v>
      </c>
    </row>
    <row r="13" spans="1:21" s="3" customFormat="1" ht="18.75" customHeight="1">
      <c r="A13" s="18">
        <v>8</v>
      </c>
      <c r="B13" s="18">
        <v>32</v>
      </c>
      <c r="C13" s="18">
        <v>302</v>
      </c>
      <c r="D13" s="18">
        <v>3</v>
      </c>
      <c r="E13" s="19" t="s">
        <v>22</v>
      </c>
      <c r="F13" s="18">
        <v>3</v>
      </c>
      <c r="G13" s="16">
        <v>143.2713</v>
      </c>
      <c r="H13" s="17">
        <v>24.2313</v>
      </c>
      <c r="I13" s="17">
        <v>119.04</v>
      </c>
      <c r="J13" s="16">
        <f t="shared" si="0"/>
        <v>11221.56140134137</v>
      </c>
      <c r="K13" s="16">
        <f t="shared" si="1"/>
        <v>13505.776965725805</v>
      </c>
      <c r="L13" s="16">
        <v>1607727.69</v>
      </c>
      <c r="M13" s="16"/>
      <c r="N13" s="44" t="s">
        <v>21</v>
      </c>
      <c r="O13" s="45"/>
      <c r="R13" s="51">
        <f>L13*1.095</f>
        <v>1760461.8205499998</v>
      </c>
      <c r="S13" s="2">
        <f t="shared" si="2"/>
        <v>14788.825777469756</v>
      </c>
      <c r="T13" s="3">
        <v>1835527.6994175</v>
      </c>
      <c r="U13" s="2">
        <f t="shared" si="3"/>
        <v>12811.551925734604</v>
      </c>
    </row>
    <row r="14" spans="1:21" s="2" customFormat="1" ht="18.75" customHeight="1">
      <c r="A14" s="14">
        <v>9</v>
      </c>
      <c r="B14" s="14">
        <v>33</v>
      </c>
      <c r="C14" s="14">
        <v>101</v>
      </c>
      <c r="D14" s="14">
        <v>1</v>
      </c>
      <c r="E14" s="15" t="s">
        <v>20</v>
      </c>
      <c r="F14" s="14">
        <v>3</v>
      </c>
      <c r="G14" s="16">
        <v>154.7292</v>
      </c>
      <c r="H14" s="17">
        <v>26.1692</v>
      </c>
      <c r="I14" s="17">
        <v>128.56</v>
      </c>
      <c r="J14" s="41">
        <f t="shared" si="0"/>
        <v>11221.764928662464</v>
      </c>
      <c r="K14" s="41">
        <f t="shared" si="1"/>
        <v>13506.02605787181</v>
      </c>
      <c r="L14" s="16">
        <v>1736334.71</v>
      </c>
      <c r="M14" s="41"/>
      <c r="N14" s="42" t="s">
        <v>21</v>
      </c>
      <c r="O14" s="45"/>
      <c r="Q14" s="2">
        <v>1062372</v>
      </c>
      <c r="R14" s="49">
        <f>Q14/0.85001</f>
        <v>1249834.7078269667</v>
      </c>
      <c r="S14" s="2">
        <f t="shared" si="2"/>
        <v>9721.800776500984</v>
      </c>
      <c r="T14" s="50">
        <v>1249834.7078269667</v>
      </c>
      <c r="U14" s="2">
        <f t="shared" si="3"/>
        <v>8077.562010447716</v>
      </c>
    </row>
    <row r="15" spans="1:23" s="2" customFormat="1" ht="18.75" customHeight="1">
      <c r="A15" s="18">
        <v>10</v>
      </c>
      <c r="B15" s="14">
        <v>33</v>
      </c>
      <c r="C15" s="14">
        <v>102</v>
      </c>
      <c r="D15" s="14">
        <v>1</v>
      </c>
      <c r="E15" s="15" t="s">
        <v>20</v>
      </c>
      <c r="F15" s="14">
        <v>3</v>
      </c>
      <c r="G15" s="16">
        <v>154.7292</v>
      </c>
      <c r="H15" s="17">
        <v>26.1692</v>
      </c>
      <c r="I15" s="17">
        <v>128.56</v>
      </c>
      <c r="J15" s="41">
        <f t="shared" si="0"/>
        <v>11222.772495430729</v>
      </c>
      <c r="K15" s="41">
        <f t="shared" si="1"/>
        <v>13507.238721219665</v>
      </c>
      <c r="L15" s="16">
        <v>1736490.61</v>
      </c>
      <c r="M15" s="41"/>
      <c r="N15" s="42" t="s">
        <v>21</v>
      </c>
      <c r="O15" s="45"/>
      <c r="Q15" s="2">
        <v>1017879</v>
      </c>
      <c r="R15" s="49">
        <f>Q15/0.85001</f>
        <v>1197490.617757438</v>
      </c>
      <c r="S15" s="2">
        <f t="shared" si="2"/>
        <v>9314.64388423645</v>
      </c>
      <c r="T15" s="50">
        <v>1197490.617757438</v>
      </c>
      <c r="U15" s="2">
        <f t="shared" si="3"/>
        <v>7739.267169722573</v>
      </c>
      <c r="W15" s="2">
        <f>U7/U15</f>
        <v>1.6554537659405901</v>
      </c>
    </row>
    <row r="16" spans="1:21" s="3" customFormat="1" ht="18.75" customHeight="1">
      <c r="A16" s="14">
        <v>11</v>
      </c>
      <c r="B16" s="18">
        <v>33</v>
      </c>
      <c r="C16" s="18">
        <v>201</v>
      </c>
      <c r="D16" s="18">
        <v>2</v>
      </c>
      <c r="E16" s="19" t="s">
        <v>20</v>
      </c>
      <c r="F16" s="18">
        <v>3</v>
      </c>
      <c r="G16" s="16">
        <v>171.0975</v>
      </c>
      <c r="H16" s="17">
        <v>28.9375</v>
      </c>
      <c r="I16" s="17">
        <v>142.16</v>
      </c>
      <c r="J16" s="16">
        <f t="shared" si="0"/>
        <v>11226.084717777876</v>
      </c>
      <c r="K16" s="16">
        <f t="shared" si="1"/>
        <v>13511.219963421498</v>
      </c>
      <c r="L16" s="16">
        <v>1920755.03</v>
      </c>
      <c r="M16" s="16"/>
      <c r="N16" s="44" t="s">
        <v>21</v>
      </c>
      <c r="O16" s="45"/>
      <c r="R16" s="51">
        <f>L16*1.098</f>
        <v>2108989.02294</v>
      </c>
      <c r="S16" s="2">
        <f t="shared" si="2"/>
        <v>14835.319519836805</v>
      </c>
      <c r="T16" s="3">
        <v>2191955.03556224</v>
      </c>
      <c r="U16" s="2">
        <f t="shared" si="3"/>
        <v>12811.14589963173</v>
      </c>
    </row>
    <row r="17" spans="1:21" s="3" customFormat="1" ht="18.75" customHeight="1">
      <c r="A17" s="18">
        <v>12</v>
      </c>
      <c r="B17" s="18">
        <v>33</v>
      </c>
      <c r="C17" s="18">
        <v>202</v>
      </c>
      <c r="D17" s="18">
        <v>2</v>
      </c>
      <c r="E17" s="19" t="s">
        <v>20</v>
      </c>
      <c r="F17" s="18">
        <v>3</v>
      </c>
      <c r="G17" s="16">
        <v>171.0975</v>
      </c>
      <c r="H17" s="17">
        <v>28.9375</v>
      </c>
      <c r="I17" s="17">
        <v>142.16</v>
      </c>
      <c r="J17" s="16">
        <f t="shared" si="0"/>
        <v>6296.657461388975</v>
      </c>
      <c r="K17" s="16">
        <f t="shared" si="1"/>
        <v>7578.378939223411</v>
      </c>
      <c r="L17" s="16">
        <v>1077342.35</v>
      </c>
      <c r="M17" s="16"/>
      <c r="N17" s="44" t="s">
        <v>21</v>
      </c>
      <c r="O17" s="45"/>
      <c r="Q17" s="3">
        <v>915911</v>
      </c>
      <c r="R17" s="49">
        <f>Q17/0.8501</f>
        <v>1077415.5981649219</v>
      </c>
      <c r="S17" s="2">
        <f t="shared" si="2"/>
        <v>7578.894190805584</v>
      </c>
      <c r="T17" s="3">
        <v>2191815.598164</v>
      </c>
      <c r="U17" s="2">
        <f t="shared" si="3"/>
        <v>12810.330940919652</v>
      </c>
    </row>
    <row r="18" spans="1:21" s="3" customFormat="1" ht="18.75" customHeight="1">
      <c r="A18" s="14">
        <v>13</v>
      </c>
      <c r="B18" s="18">
        <v>33</v>
      </c>
      <c r="C18" s="18">
        <v>301</v>
      </c>
      <c r="D18" s="18">
        <v>3</v>
      </c>
      <c r="E18" s="19" t="s">
        <v>22</v>
      </c>
      <c r="F18" s="18">
        <v>3</v>
      </c>
      <c r="G18" s="16">
        <v>143.2713</v>
      </c>
      <c r="H18" s="17">
        <v>24.2313</v>
      </c>
      <c r="I18" s="17">
        <v>119.04</v>
      </c>
      <c r="J18" s="16">
        <f t="shared" si="0"/>
        <v>11220.025783251775</v>
      </c>
      <c r="K18" s="16">
        <f t="shared" si="1"/>
        <v>13503.92876344086</v>
      </c>
      <c r="L18" s="16">
        <v>1607507.68</v>
      </c>
      <c r="M18" s="16"/>
      <c r="N18" s="44" t="s">
        <v>21</v>
      </c>
      <c r="O18" s="45"/>
      <c r="R18" s="51">
        <f>L18*1.098</f>
        <v>1765043.43264</v>
      </c>
      <c r="S18" s="2">
        <f t="shared" si="2"/>
        <v>14827.313782258065</v>
      </c>
      <c r="T18" s="3">
        <v>1835507.6841022</v>
      </c>
      <c r="U18" s="2">
        <f t="shared" si="3"/>
        <v>12811.41222353814</v>
      </c>
    </row>
    <row r="19" spans="1:21" s="3" customFormat="1" ht="18.75" customHeight="1">
      <c r="A19" s="18">
        <v>14</v>
      </c>
      <c r="B19" s="18">
        <v>33</v>
      </c>
      <c r="C19" s="18">
        <v>302</v>
      </c>
      <c r="D19" s="18">
        <v>3</v>
      </c>
      <c r="E19" s="19" t="s">
        <v>22</v>
      </c>
      <c r="F19" s="18">
        <v>3</v>
      </c>
      <c r="G19" s="16">
        <v>143.2713</v>
      </c>
      <c r="H19" s="17">
        <v>24.2313</v>
      </c>
      <c r="I19" s="17">
        <v>119.04</v>
      </c>
      <c r="J19" s="16">
        <f t="shared" si="0"/>
        <v>11221.186797355786</v>
      </c>
      <c r="K19" s="16">
        <f t="shared" si="1"/>
        <v>13505.326108870968</v>
      </c>
      <c r="L19" s="16">
        <v>1607674.02</v>
      </c>
      <c r="M19" s="16"/>
      <c r="N19" s="44" t="s">
        <v>21</v>
      </c>
      <c r="O19" s="45"/>
      <c r="R19" s="51">
        <f>L19*1.098</f>
        <v>1765226.0739600002</v>
      </c>
      <c r="S19" s="2">
        <f t="shared" si="2"/>
        <v>14828.848067540323</v>
      </c>
      <c r="T19" s="3">
        <v>1835674.02837238</v>
      </c>
      <c r="U19" s="2">
        <f t="shared" si="3"/>
        <v>12812.573267447004</v>
      </c>
    </row>
    <row r="20" spans="1:20" s="3" customFormat="1" ht="18.75" customHeight="1">
      <c r="A20" s="20" t="s">
        <v>23</v>
      </c>
      <c r="B20" s="21"/>
      <c r="C20" s="21"/>
      <c r="D20" s="21"/>
      <c r="E20" s="21"/>
      <c r="F20" s="22"/>
      <c r="G20" s="23">
        <f>SUM(G6:G19)</f>
        <v>2174.3925</v>
      </c>
      <c r="H20" s="23">
        <f>SUM(H6:H19)</f>
        <v>367.75249999999994</v>
      </c>
      <c r="I20" s="23">
        <f>SUM(I6:I19)</f>
        <v>1806.64</v>
      </c>
      <c r="J20" s="16">
        <f t="shared" si="0"/>
        <v>10523.060758349746</v>
      </c>
      <c r="K20" s="23">
        <f t="shared" si="1"/>
        <v>12665.093427578266</v>
      </c>
      <c r="L20" s="23">
        <f>SUM(L6:L19)</f>
        <v>22881264.39</v>
      </c>
      <c r="M20" s="23"/>
      <c r="N20" s="44"/>
      <c r="O20" s="46"/>
      <c r="R20" s="53">
        <f>SUM(R6:R19)</f>
        <v>23488586.67491113</v>
      </c>
      <c r="T20" s="3">
        <f>SUM(T6:T19)</f>
        <v>24085476.663482457</v>
      </c>
    </row>
    <row r="21" spans="1:20" s="3" customFormat="1" ht="29.25" customHeight="1">
      <c r="A21" s="24" t="s">
        <v>24</v>
      </c>
      <c r="B21" s="25"/>
      <c r="C21" s="25"/>
      <c r="D21" s="25"/>
      <c r="E21" s="25"/>
      <c r="F21" s="25"/>
      <c r="G21" s="25"/>
      <c r="H21" s="26"/>
      <c r="I21" s="25"/>
      <c r="J21" s="26"/>
      <c r="K21" s="26"/>
      <c r="L21" s="26"/>
      <c r="M21" s="25"/>
      <c r="N21" s="25"/>
      <c r="O21" s="47"/>
      <c r="P21" s="3">
        <f>11076.88*0.95</f>
        <v>10523.035999999998</v>
      </c>
      <c r="R21" s="3">
        <f>P21*G20</f>
        <v>22881210.555629995</v>
      </c>
      <c r="T21" s="3">
        <f>T20/G20</f>
        <v>11076.876260142757</v>
      </c>
    </row>
    <row r="22" spans="1:18" s="3" customFormat="1" ht="66" customHeight="1">
      <c r="A22" s="27" t="s">
        <v>25</v>
      </c>
      <c r="B22" s="28"/>
      <c r="C22" s="28"/>
      <c r="D22" s="28"/>
      <c r="E22" s="28"/>
      <c r="F22" s="28"/>
      <c r="G22" s="28"/>
      <c r="H22" s="29"/>
      <c r="I22" s="28"/>
      <c r="J22" s="29"/>
      <c r="K22" s="29"/>
      <c r="L22" s="29"/>
      <c r="M22" s="28"/>
      <c r="N22" s="28"/>
      <c r="O22" s="28"/>
      <c r="P22" s="3">
        <f>L20-R21</f>
        <v>53.834370005875826</v>
      </c>
      <c r="R22" s="3">
        <f>R20/G20</f>
        <v>10802.367408327214</v>
      </c>
    </row>
    <row r="23" spans="1:20" s="3" customFormat="1" ht="15" customHeight="1">
      <c r="A23" s="30" t="s">
        <v>26</v>
      </c>
      <c r="B23" s="30"/>
      <c r="C23" s="30"/>
      <c r="D23" s="30"/>
      <c r="E23" s="30"/>
      <c r="F23" s="30"/>
      <c r="G23" s="30"/>
      <c r="H23" s="31"/>
      <c r="I23" s="30"/>
      <c r="J23" s="31"/>
      <c r="M23" s="30"/>
      <c r="N23" s="32"/>
      <c r="O23" s="32"/>
      <c r="T23" s="3">
        <v>11076.88</v>
      </c>
    </row>
    <row r="24" spans="1:15" s="3" customFormat="1" ht="15" customHeight="1">
      <c r="A24" s="30" t="s">
        <v>27</v>
      </c>
      <c r="B24" s="30"/>
      <c r="C24" s="30"/>
      <c r="D24" s="30"/>
      <c r="E24" s="30"/>
      <c r="F24" s="32"/>
      <c r="G24" s="32"/>
      <c r="H24" s="33"/>
      <c r="I24" s="32"/>
      <c r="J24" s="33"/>
      <c r="K24" s="35" t="s">
        <v>28</v>
      </c>
      <c r="L24" s="48"/>
      <c r="M24" s="30"/>
      <c r="N24" s="32"/>
      <c r="O24" s="32"/>
    </row>
    <row r="25" spans="1:12" s="3" customFormat="1" ht="15" customHeight="1">
      <c r="A25" s="30" t="s">
        <v>29</v>
      </c>
      <c r="B25" s="30"/>
      <c r="C25" s="30"/>
      <c r="D25" s="30"/>
      <c r="E25" s="30"/>
      <c r="H25" s="34"/>
      <c r="J25" s="34"/>
      <c r="K25" s="35" t="s">
        <v>30</v>
      </c>
      <c r="L25" s="48"/>
    </row>
    <row r="26" spans="8:12" s="3" customFormat="1" ht="14.25">
      <c r="H26" s="34"/>
      <c r="J26" s="34"/>
      <c r="K26" s="34"/>
      <c r="L26" s="34"/>
    </row>
    <row r="27" spans="8:12" s="3" customFormat="1" ht="14.25">
      <c r="H27" s="34"/>
      <c r="J27" s="34"/>
      <c r="K27" s="34"/>
      <c r="L27" s="34"/>
    </row>
    <row r="28" spans="8:12" s="3" customFormat="1" ht="14.25">
      <c r="H28" s="34"/>
      <c r="J28" s="34"/>
      <c r="K28" s="34"/>
      <c r="L28" s="34"/>
    </row>
    <row r="29" spans="8:12" s="3" customFormat="1" ht="14.25">
      <c r="H29" s="34"/>
      <c r="J29" s="34"/>
      <c r="K29" s="34"/>
      <c r="L29" s="34"/>
    </row>
    <row r="30" spans="8:12" s="3" customFormat="1" ht="14.25">
      <c r="H30" s="34"/>
      <c r="J30" s="34"/>
      <c r="K30" s="34"/>
      <c r="L30" s="34"/>
    </row>
    <row r="31" spans="8:12" s="3" customFormat="1" ht="14.25">
      <c r="H31" s="34"/>
      <c r="J31" s="34"/>
      <c r="K31" s="34"/>
      <c r="L31" s="34"/>
    </row>
    <row r="32" spans="8:12" s="3" customFormat="1" ht="14.25">
      <c r="H32" s="34"/>
      <c r="J32" s="34"/>
      <c r="K32" s="34"/>
      <c r="L32" s="34"/>
    </row>
    <row r="33" spans="8:12" s="3" customFormat="1" ht="14.25">
      <c r="H33" s="34"/>
      <c r="J33" s="34"/>
      <c r="K33" s="34"/>
      <c r="L33" s="34"/>
    </row>
    <row r="34" spans="8:12" s="3" customFormat="1" ht="14.25">
      <c r="H34" s="34"/>
      <c r="J34" s="34"/>
      <c r="K34" s="34"/>
      <c r="L34" s="34"/>
    </row>
  </sheetData>
  <sheetProtection/>
  <mergeCells count="24">
    <mergeCell ref="A1:B1"/>
    <mergeCell ref="A2:O2"/>
    <mergeCell ref="A20:F20"/>
    <mergeCell ref="A21:O21"/>
    <mergeCell ref="A22:O22"/>
    <mergeCell ref="A23:E23"/>
    <mergeCell ref="A24:E24"/>
    <mergeCell ref="A25:E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7:O19"/>
  </mergeCells>
  <printOptions/>
  <pageMargins left="0.4722222222222222" right="0.3145833333333333" top="0.3145833333333333" bottom="0.275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27" sqref="A27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2022-07-20T05:07:35Z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AC2CFCF67C4547A3953CDF0150A8035B</vt:lpwstr>
  </property>
</Properties>
</file>