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3" sheetId="1" r:id="rId1"/>
  </sheets>
  <definedNames>
    <definedName name="_xlnm.Print_Titles" localSheetId="0">'附件3'!$4:$5</definedName>
  </definedNames>
  <calcPr fullCalcOnLoad="1"/>
</workbook>
</file>

<file path=xl/sharedStrings.xml><?xml version="1.0" encoding="utf-8"?>
<sst xmlns="http://schemas.openxmlformats.org/spreadsheetml/2006/main" count="123" uniqueCount="31">
  <si>
    <t>附件2</t>
  </si>
  <si>
    <t>清远市商品住房销售价格情况表</t>
  </si>
  <si>
    <t>房地产开发企业名称或中介服务机构名称：清远市清新区恒裕房地产开发有限公司</t>
  </si>
  <si>
    <t>项目(楼盘)名称：凯旋美域8幢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</si>
  <si>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</si>
  <si>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</si>
  <si>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</si>
  <si>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</si>
  <si>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</si>
  <si>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</si>
  <si>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</si>
  <si>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</si>
  <si>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</si>
  <si>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</si>
  <si>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</si>
  <si>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</si>
  <si>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</si>
  <si>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</si>
  <si>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</si>
  <si>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8幢</t>
  </si>
  <si>
    <t>四房两厅两卫</t>
  </si>
  <si>
    <t>未售</t>
  </si>
  <si>
    <t>三房两厅两卫</t>
  </si>
  <si>
    <t>本楼栋总面积/均价</t>
  </si>
  <si>
    <t xml:space="preserve">   本栋销售住宅共68套，已售36套，待售32套，待售住宅总建筑面积：4417.63㎡，套内面积：3711.37㎡，分摊面积：706.26㎡，销售均价：7787.67元/㎡（建筑面积）、 9269.64元/㎡（套内建筑面积）。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</si>
  <si>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</si>
  <si>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</si>
  <si>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企业物价员：粱焕嫦</t>
  </si>
  <si>
    <t>价格举报投诉电话：12345</t>
  </si>
  <si>
    <t>企业投诉电话：13553986882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</si>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</sst>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10" fillId="0" borderId="5" applyNumberFormat="0" applyFill="0" applyAlignment="0" applyProtection="0"/>
    <xf numFmtId="0" fontId="20" fillId="9" borderId="0" applyNumberFormat="0" applyBorder="0" applyAlignment="0" applyProtection="0"/>
    <xf numFmtId="0" fontId="8" fillId="10" borderId="6" applyNumberFormat="0" applyAlignment="0" applyProtection="0"/>
    <xf numFmtId="0" fontId="15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0" fillId="20" borderId="0" applyNumberFormat="0" applyBorder="0" applyAlignment="0" applyProtection="0"/>
    <xf numFmtId="0" fontId="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110" zoomScaleNormal="110" workbookViewId="0" topLeftCell="A1">
      <selection activeCell="Q6" sqref="Q6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6.25390625" style="0" customWidth="1"/>
    <col min="4" max="4" width="6.375" style="0" customWidth="1"/>
    <col min="5" max="5" width="12.00390625" style="2" customWidth="1"/>
    <col min="6" max="6" width="6.125" style="0" customWidth="1"/>
    <col min="7" max="7" width="8.625" style="0" customWidth="1"/>
    <col min="8" max="8" width="10.25390625" style="0" customWidth="1"/>
    <col min="9" max="11" width="9.625" style="0" customWidth="1"/>
    <col min="12" max="12" width="13.75390625" style="0" customWidth="1"/>
    <col min="13" max="13" width="9.25390625" style="0" customWidth="1"/>
    <col min="14" max="14" width="8.75390625" style="0" customWidth="1"/>
    <col min="15" max="15" width="8.00390625" style="0" customWidth="1"/>
  </cols>
  <sheetData>
    <row r="1" spans="1:6" ht="18" customHeight="1">
      <c r="A1" s="3" t="s">
        <v>0</v>
      </c>
      <c r="B1" s="3"/>
      <c r="F1" s="2"/>
    </row>
    <row r="2" spans="1:15" ht="25.5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9.5" customHeight="1">
      <c r="A3" s="6" t="s">
        <v>2</v>
      </c>
      <c r="B3" s="6"/>
      <c r="C3" s="6"/>
      <c r="D3" s="6"/>
      <c r="E3" s="7"/>
      <c r="F3" s="6"/>
      <c r="G3" s="6"/>
      <c r="H3" s="8"/>
      <c r="I3" s="8" t="s">
        <v>3</v>
      </c>
      <c r="J3" s="8"/>
      <c r="K3" s="8"/>
      <c r="L3" s="8"/>
      <c r="M3" s="8"/>
      <c r="N3" s="8"/>
      <c r="O3" s="8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25" t="s">
        <v>12</v>
      </c>
      <c r="J4" s="26" t="s">
        <v>13</v>
      </c>
      <c r="K4" s="26" t="s">
        <v>14</v>
      </c>
      <c r="L4" s="25" t="s">
        <v>15</v>
      </c>
      <c r="M4" s="25" t="s">
        <v>16</v>
      </c>
      <c r="N4" s="10" t="s">
        <v>17</v>
      </c>
      <c r="O4" s="9" t="s">
        <v>18</v>
      </c>
    </row>
    <row r="5" spans="1:15" ht="25.5" customHeight="1">
      <c r="A5" s="9"/>
      <c r="B5" s="10"/>
      <c r="C5" s="10"/>
      <c r="D5" s="10"/>
      <c r="E5" s="10"/>
      <c r="F5" s="10"/>
      <c r="G5" s="10"/>
      <c r="H5" s="10"/>
      <c r="I5" s="27"/>
      <c r="J5" s="28"/>
      <c r="K5" s="28"/>
      <c r="L5" s="27"/>
      <c r="M5" s="27"/>
      <c r="N5" s="10"/>
      <c r="O5" s="9"/>
    </row>
    <row r="6" spans="1:15" s="1" customFormat="1" ht="19.5" customHeight="1">
      <c r="A6" s="11">
        <v>1</v>
      </c>
      <c r="B6" s="11" t="s">
        <v>19</v>
      </c>
      <c r="C6" s="12">
        <v>1801</v>
      </c>
      <c r="D6" s="12">
        <v>18</v>
      </c>
      <c r="E6" s="11" t="s">
        <v>20</v>
      </c>
      <c r="F6" s="11">
        <v>3</v>
      </c>
      <c r="G6" s="13">
        <v>143.16</v>
      </c>
      <c r="H6" s="13">
        <v>22.89</v>
      </c>
      <c r="I6" s="13">
        <v>120.27</v>
      </c>
      <c r="J6" s="13">
        <f>8400*0.97</f>
        <v>8148</v>
      </c>
      <c r="K6" s="13">
        <f aca="true" t="shared" si="0" ref="K6:K37">L6/I6</f>
        <v>9698.741830880519</v>
      </c>
      <c r="L6" s="29">
        <f aca="true" t="shared" si="1" ref="L6:L37">J6*G6</f>
        <v>1166467.68</v>
      </c>
      <c r="M6" s="29"/>
      <c r="N6" s="30" t="s">
        <v>21</v>
      </c>
      <c r="O6" s="11"/>
    </row>
    <row r="7" spans="1:15" s="1" customFormat="1" ht="19.5" customHeight="1">
      <c r="A7" s="11">
        <v>2</v>
      </c>
      <c r="B7" s="11" t="s">
        <v>19</v>
      </c>
      <c r="C7" s="12">
        <v>1701</v>
      </c>
      <c r="D7" s="12">
        <v>17</v>
      </c>
      <c r="E7" s="11" t="s">
        <v>20</v>
      </c>
      <c r="F7" s="11">
        <v>3</v>
      </c>
      <c r="G7" s="13">
        <v>143.16</v>
      </c>
      <c r="H7" s="13">
        <v>22.89</v>
      </c>
      <c r="I7" s="13">
        <v>120.27</v>
      </c>
      <c r="J7" s="13">
        <f>8550*0.97</f>
        <v>8293.5</v>
      </c>
      <c r="K7" s="13">
        <f t="shared" si="0"/>
        <v>9871.9336492891</v>
      </c>
      <c r="L7" s="29">
        <f t="shared" si="1"/>
        <v>1187297.46</v>
      </c>
      <c r="M7" s="29"/>
      <c r="N7" s="30" t="s">
        <v>21</v>
      </c>
      <c r="O7" s="11"/>
    </row>
    <row r="8" spans="1:15" s="1" customFormat="1" ht="19.5" customHeight="1">
      <c r="A8" s="11">
        <v>3</v>
      </c>
      <c r="B8" s="11" t="s">
        <v>19</v>
      </c>
      <c r="C8" s="12">
        <v>1601</v>
      </c>
      <c r="D8" s="12">
        <v>16</v>
      </c>
      <c r="E8" s="11" t="s">
        <v>20</v>
      </c>
      <c r="F8" s="11">
        <v>3</v>
      </c>
      <c r="G8" s="13">
        <v>143.16</v>
      </c>
      <c r="H8" s="13">
        <v>22.89</v>
      </c>
      <c r="I8" s="13">
        <v>120.27</v>
      </c>
      <c r="J8" s="13">
        <f>8500*0.97</f>
        <v>8245</v>
      </c>
      <c r="K8" s="13">
        <f t="shared" si="0"/>
        <v>9814.203043152906</v>
      </c>
      <c r="L8" s="29">
        <f t="shared" si="1"/>
        <v>1180354.2</v>
      </c>
      <c r="M8" s="29"/>
      <c r="N8" s="30" t="s">
        <v>21</v>
      </c>
      <c r="O8" s="11"/>
    </row>
    <row r="9" spans="1:15" s="1" customFormat="1" ht="19.5" customHeight="1">
      <c r="A9" s="11">
        <v>4</v>
      </c>
      <c r="B9" s="11" t="s">
        <v>19</v>
      </c>
      <c r="C9" s="12">
        <v>1401</v>
      </c>
      <c r="D9" s="12">
        <v>14</v>
      </c>
      <c r="E9" s="11" t="s">
        <v>20</v>
      </c>
      <c r="F9" s="11">
        <v>3</v>
      </c>
      <c r="G9" s="13">
        <v>143.16</v>
      </c>
      <c r="H9" s="13">
        <v>22.89</v>
      </c>
      <c r="I9" s="13">
        <v>120.27</v>
      </c>
      <c r="J9" s="13">
        <f>8300*0.97</f>
        <v>8051</v>
      </c>
      <c r="K9" s="13">
        <f t="shared" si="0"/>
        <v>9583.28061860813</v>
      </c>
      <c r="L9" s="29">
        <f t="shared" si="1"/>
        <v>1152581.16</v>
      </c>
      <c r="M9" s="29"/>
      <c r="N9" s="30" t="s">
        <v>21</v>
      </c>
      <c r="O9" s="11"/>
    </row>
    <row r="10" spans="1:15" s="1" customFormat="1" ht="19.5" customHeight="1">
      <c r="A10" s="11">
        <v>5</v>
      </c>
      <c r="B10" s="11" t="s">
        <v>19</v>
      </c>
      <c r="C10" s="12">
        <v>1301</v>
      </c>
      <c r="D10" s="12">
        <v>13</v>
      </c>
      <c r="E10" s="11" t="s">
        <v>20</v>
      </c>
      <c r="F10" s="11">
        <v>3</v>
      </c>
      <c r="G10" s="13">
        <v>143.16</v>
      </c>
      <c r="H10" s="13">
        <v>22.89</v>
      </c>
      <c r="I10" s="13">
        <v>120.27</v>
      </c>
      <c r="J10" s="13">
        <f>8350*0.97</f>
        <v>8099.5</v>
      </c>
      <c r="K10" s="13">
        <f t="shared" si="0"/>
        <v>9641.011224744325</v>
      </c>
      <c r="L10" s="29">
        <f t="shared" si="1"/>
        <v>1159524.42</v>
      </c>
      <c r="M10" s="29"/>
      <c r="N10" s="30" t="s">
        <v>21</v>
      </c>
      <c r="O10" s="11"/>
    </row>
    <row r="11" spans="1:15" s="1" customFormat="1" ht="19.5" customHeight="1">
      <c r="A11" s="11">
        <v>6</v>
      </c>
      <c r="B11" s="11" t="s">
        <v>19</v>
      </c>
      <c r="C11" s="12">
        <v>1201</v>
      </c>
      <c r="D11" s="12">
        <v>12</v>
      </c>
      <c r="E11" s="11" t="s">
        <v>20</v>
      </c>
      <c r="F11" s="11">
        <v>3</v>
      </c>
      <c r="G11" s="13">
        <v>143.16</v>
      </c>
      <c r="H11" s="13">
        <v>22.89</v>
      </c>
      <c r="I11" s="13">
        <v>120.27</v>
      </c>
      <c r="J11" s="13">
        <f>8300*0.97</f>
        <v>8051</v>
      </c>
      <c r="K11" s="13">
        <f t="shared" si="0"/>
        <v>9583.28061860813</v>
      </c>
      <c r="L11" s="29">
        <f t="shared" si="1"/>
        <v>1152581.16</v>
      </c>
      <c r="M11" s="29"/>
      <c r="N11" s="30" t="s">
        <v>21</v>
      </c>
      <c r="O11" s="11"/>
    </row>
    <row r="12" spans="1:15" s="1" customFormat="1" ht="19.5" customHeight="1">
      <c r="A12" s="11">
        <v>7</v>
      </c>
      <c r="B12" s="11" t="s">
        <v>19</v>
      </c>
      <c r="C12" s="12">
        <v>1101</v>
      </c>
      <c r="D12" s="12">
        <v>11</v>
      </c>
      <c r="E12" s="11" t="s">
        <v>20</v>
      </c>
      <c r="F12" s="11">
        <v>3</v>
      </c>
      <c r="G12" s="13">
        <v>143.16</v>
      </c>
      <c r="H12" s="13">
        <v>22.89</v>
      </c>
      <c r="I12" s="13">
        <v>120.27</v>
      </c>
      <c r="J12" s="13">
        <f>8250*0.97</f>
        <v>8002.5</v>
      </c>
      <c r="K12" s="13">
        <f t="shared" si="0"/>
        <v>9525.550012471938</v>
      </c>
      <c r="L12" s="29">
        <f t="shared" si="1"/>
        <v>1145637.9</v>
      </c>
      <c r="M12" s="29"/>
      <c r="N12" s="30" t="s">
        <v>21</v>
      </c>
      <c r="O12" s="11"/>
    </row>
    <row r="13" spans="1:15" s="1" customFormat="1" ht="19.5" customHeight="1">
      <c r="A13" s="11">
        <v>8</v>
      </c>
      <c r="B13" s="11" t="s">
        <v>19</v>
      </c>
      <c r="C13" s="12">
        <v>1001</v>
      </c>
      <c r="D13" s="12">
        <v>10</v>
      </c>
      <c r="E13" s="11" t="s">
        <v>20</v>
      </c>
      <c r="F13" s="11">
        <v>3</v>
      </c>
      <c r="G13" s="13">
        <v>143.16</v>
      </c>
      <c r="H13" s="13">
        <v>22.89</v>
      </c>
      <c r="I13" s="13">
        <v>120.27</v>
      </c>
      <c r="J13" s="13">
        <f>8200*0.97</f>
        <v>7954</v>
      </c>
      <c r="K13" s="13">
        <f t="shared" si="0"/>
        <v>9467.819406335744</v>
      </c>
      <c r="L13" s="29">
        <f t="shared" si="1"/>
        <v>1138694.64</v>
      </c>
      <c r="M13" s="29"/>
      <c r="N13" s="30" t="s">
        <v>21</v>
      </c>
      <c r="O13" s="11"/>
    </row>
    <row r="14" spans="1:15" s="1" customFormat="1" ht="19.5" customHeight="1">
      <c r="A14" s="11">
        <v>9</v>
      </c>
      <c r="B14" s="11" t="s">
        <v>19</v>
      </c>
      <c r="C14" s="12">
        <v>901</v>
      </c>
      <c r="D14" s="12">
        <v>9</v>
      </c>
      <c r="E14" s="11" t="s">
        <v>20</v>
      </c>
      <c r="F14" s="11">
        <v>3</v>
      </c>
      <c r="G14" s="13">
        <v>143.16</v>
      </c>
      <c r="H14" s="13">
        <v>22.89</v>
      </c>
      <c r="I14" s="13">
        <v>120.27</v>
      </c>
      <c r="J14" s="13">
        <f>8150*0.98</f>
        <v>7987</v>
      </c>
      <c r="K14" s="13">
        <f t="shared" si="0"/>
        <v>9507.100024943877</v>
      </c>
      <c r="L14" s="29">
        <f t="shared" si="1"/>
        <v>1143418.92</v>
      </c>
      <c r="M14" s="29"/>
      <c r="N14" s="30" t="s">
        <v>21</v>
      </c>
      <c r="O14" s="11"/>
    </row>
    <row r="15" spans="1:15" s="1" customFormat="1" ht="19.5" customHeight="1">
      <c r="A15" s="11">
        <v>10</v>
      </c>
      <c r="B15" s="11" t="s">
        <v>19</v>
      </c>
      <c r="C15" s="12">
        <v>801</v>
      </c>
      <c r="D15" s="12">
        <v>8</v>
      </c>
      <c r="E15" s="11" t="s">
        <v>20</v>
      </c>
      <c r="F15" s="11">
        <v>3</v>
      </c>
      <c r="G15" s="13">
        <v>143.16</v>
      </c>
      <c r="H15" s="13">
        <v>22.89</v>
      </c>
      <c r="I15" s="13">
        <v>120.27</v>
      </c>
      <c r="J15" s="13">
        <f>8100*0.97</f>
        <v>7857</v>
      </c>
      <c r="K15" s="13">
        <f t="shared" si="0"/>
        <v>9352.358194063358</v>
      </c>
      <c r="L15" s="29">
        <f t="shared" si="1"/>
        <v>1124808.1199999999</v>
      </c>
      <c r="M15" s="29"/>
      <c r="N15" s="30" t="s">
        <v>21</v>
      </c>
      <c r="O15" s="11"/>
    </row>
    <row r="16" spans="1:15" s="1" customFormat="1" ht="19.5" customHeight="1">
      <c r="A16" s="11">
        <v>11</v>
      </c>
      <c r="B16" s="11" t="s">
        <v>19</v>
      </c>
      <c r="C16" s="12">
        <v>701</v>
      </c>
      <c r="D16" s="12">
        <v>7</v>
      </c>
      <c r="E16" s="11" t="s">
        <v>20</v>
      </c>
      <c r="F16" s="11">
        <v>3</v>
      </c>
      <c r="G16" s="13">
        <v>143.16</v>
      </c>
      <c r="H16" s="13">
        <v>22.89</v>
      </c>
      <c r="I16" s="13">
        <v>120.27</v>
      </c>
      <c r="J16" s="13">
        <f>8050*0.97</f>
        <v>7808.5</v>
      </c>
      <c r="K16" s="13">
        <f t="shared" si="0"/>
        <v>9294.627587927163</v>
      </c>
      <c r="L16" s="29">
        <f t="shared" si="1"/>
        <v>1117864.8599999999</v>
      </c>
      <c r="M16" s="29"/>
      <c r="N16" s="30" t="s">
        <v>21</v>
      </c>
      <c r="O16" s="11"/>
    </row>
    <row r="17" spans="1:15" s="1" customFormat="1" ht="19.5" customHeight="1">
      <c r="A17" s="11">
        <v>12</v>
      </c>
      <c r="B17" s="11" t="s">
        <v>19</v>
      </c>
      <c r="C17" s="12">
        <v>501</v>
      </c>
      <c r="D17" s="12">
        <v>5</v>
      </c>
      <c r="E17" s="11" t="s">
        <v>20</v>
      </c>
      <c r="F17" s="11">
        <v>3</v>
      </c>
      <c r="G17" s="13">
        <v>143.16</v>
      </c>
      <c r="H17" s="13">
        <v>22.89</v>
      </c>
      <c r="I17" s="13">
        <v>120.27</v>
      </c>
      <c r="J17" s="13">
        <f>7950*0.97</f>
        <v>7711.5</v>
      </c>
      <c r="K17" s="13">
        <f t="shared" si="0"/>
        <v>9179.166375654777</v>
      </c>
      <c r="L17" s="29">
        <f t="shared" si="1"/>
        <v>1103978.34</v>
      </c>
      <c r="M17" s="29"/>
      <c r="N17" s="30" t="s">
        <v>21</v>
      </c>
      <c r="O17" s="11"/>
    </row>
    <row r="18" spans="1:15" s="1" customFormat="1" ht="19.5" customHeight="1">
      <c r="A18" s="11">
        <v>13</v>
      </c>
      <c r="B18" s="11" t="s">
        <v>19</v>
      </c>
      <c r="C18" s="12">
        <v>401</v>
      </c>
      <c r="D18" s="12">
        <v>4</v>
      </c>
      <c r="E18" s="11" t="s">
        <v>20</v>
      </c>
      <c r="F18" s="11">
        <v>3</v>
      </c>
      <c r="G18" s="13">
        <v>143.16</v>
      </c>
      <c r="H18" s="13">
        <v>22.89</v>
      </c>
      <c r="I18" s="13">
        <v>120.27</v>
      </c>
      <c r="J18" s="13">
        <f>7900*0.97</f>
        <v>7663</v>
      </c>
      <c r="K18" s="13">
        <f t="shared" si="0"/>
        <v>9121.435769518584</v>
      </c>
      <c r="L18" s="29">
        <f t="shared" si="1"/>
        <v>1097035.08</v>
      </c>
      <c r="M18" s="29"/>
      <c r="N18" s="30" t="s">
        <v>21</v>
      </c>
      <c r="O18" s="11"/>
    </row>
    <row r="19" spans="1:15" s="1" customFormat="1" ht="19.5" customHeight="1">
      <c r="A19" s="11">
        <v>14</v>
      </c>
      <c r="B19" s="11" t="s">
        <v>19</v>
      </c>
      <c r="C19" s="12">
        <v>301</v>
      </c>
      <c r="D19" s="12">
        <v>3</v>
      </c>
      <c r="E19" s="11" t="s">
        <v>20</v>
      </c>
      <c r="F19" s="11">
        <v>3</v>
      </c>
      <c r="G19" s="13">
        <v>143.16</v>
      </c>
      <c r="H19" s="13">
        <v>22.89</v>
      </c>
      <c r="I19" s="13">
        <v>120.27</v>
      </c>
      <c r="J19" s="13">
        <f>7850*0.97</f>
        <v>7614.5</v>
      </c>
      <c r="K19" s="13">
        <f t="shared" si="0"/>
        <v>9063.70516338239</v>
      </c>
      <c r="L19" s="29">
        <f t="shared" si="1"/>
        <v>1090091.82</v>
      </c>
      <c r="M19" s="29"/>
      <c r="N19" s="30" t="s">
        <v>21</v>
      </c>
      <c r="O19" s="11"/>
    </row>
    <row r="20" spans="1:15" s="1" customFormat="1" ht="19.5" customHeight="1">
      <c r="A20" s="11">
        <v>15</v>
      </c>
      <c r="B20" s="11" t="s">
        <v>19</v>
      </c>
      <c r="C20" s="12">
        <v>201</v>
      </c>
      <c r="D20" s="12">
        <v>2</v>
      </c>
      <c r="E20" s="11" t="s">
        <v>20</v>
      </c>
      <c r="F20" s="11">
        <v>3</v>
      </c>
      <c r="G20" s="13">
        <v>143.16</v>
      </c>
      <c r="H20" s="13">
        <v>22.89</v>
      </c>
      <c r="I20" s="13">
        <v>120.27</v>
      </c>
      <c r="J20" s="13">
        <f>7800*0.97</f>
        <v>7566</v>
      </c>
      <c r="K20" s="13">
        <f t="shared" si="0"/>
        <v>9005.974557246196</v>
      </c>
      <c r="L20" s="29">
        <f t="shared" si="1"/>
        <v>1083148.56</v>
      </c>
      <c r="M20" s="29"/>
      <c r="N20" s="30" t="s">
        <v>21</v>
      </c>
      <c r="O20" s="11"/>
    </row>
    <row r="21" spans="1:15" s="1" customFormat="1" ht="19.5" customHeight="1">
      <c r="A21" s="11">
        <v>16</v>
      </c>
      <c r="B21" s="11" t="s">
        <v>19</v>
      </c>
      <c r="C21" s="11">
        <v>1802</v>
      </c>
      <c r="D21" s="11">
        <v>18</v>
      </c>
      <c r="E21" s="11" t="s">
        <v>22</v>
      </c>
      <c r="F21" s="11">
        <v>3</v>
      </c>
      <c r="G21" s="13">
        <v>115.95</v>
      </c>
      <c r="H21" s="13">
        <f aca="true" t="shared" si="2" ref="H21:H37">G21-I21</f>
        <v>18.540000000000006</v>
      </c>
      <c r="I21" s="13">
        <v>97.41</v>
      </c>
      <c r="J21" s="13">
        <f>8400*0.97</f>
        <v>8148</v>
      </c>
      <c r="K21" s="13">
        <f t="shared" si="0"/>
        <v>9698.805050816138</v>
      </c>
      <c r="L21" s="29">
        <f t="shared" si="1"/>
        <v>944760.6</v>
      </c>
      <c r="M21" s="29"/>
      <c r="N21" s="30" t="s">
        <v>21</v>
      </c>
      <c r="O21" s="11"/>
    </row>
    <row r="22" spans="1:15" s="1" customFormat="1" ht="19.5" customHeight="1">
      <c r="A22" s="11">
        <v>17</v>
      </c>
      <c r="B22" s="11" t="s">
        <v>19</v>
      </c>
      <c r="C22" s="11">
        <v>1402</v>
      </c>
      <c r="D22" s="11">
        <v>14</v>
      </c>
      <c r="E22" s="11" t="s">
        <v>22</v>
      </c>
      <c r="F22" s="11">
        <v>3</v>
      </c>
      <c r="G22" s="13">
        <v>115.95</v>
      </c>
      <c r="H22" s="13">
        <f t="shared" si="2"/>
        <v>18.540000000000006</v>
      </c>
      <c r="I22" s="13">
        <v>97.41</v>
      </c>
      <c r="J22" s="13">
        <f>8484*0.78</f>
        <v>6617.52</v>
      </c>
      <c r="K22" s="13">
        <f t="shared" si="0"/>
        <v>7877.029504157685</v>
      </c>
      <c r="L22" s="29">
        <f t="shared" si="1"/>
        <v>767301.444</v>
      </c>
      <c r="M22" s="29"/>
      <c r="N22" s="30" t="s">
        <v>21</v>
      </c>
      <c r="O22" s="11"/>
    </row>
    <row r="23" spans="1:15" s="1" customFormat="1" ht="19.5" customHeight="1">
      <c r="A23" s="11">
        <v>18</v>
      </c>
      <c r="B23" s="11" t="s">
        <v>19</v>
      </c>
      <c r="C23" s="11">
        <v>402</v>
      </c>
      <c r="D23" s="11">
        <v>4</v>
      </c>
      <c r="E23" s="11" t="s">
        <v>22</v>
      </c>
      <c r="F23" s="11">
        <v>3</v>
      </c>
      <c r="G23" s="13">
        <v>115.95</v>
      </c>
      <c r="H23" s="13">
        <f t="shared" si="2"/>
        <v>18.540000000000006</v>
      </c>
      <c r="I23" s="13">
        <v>97.41</v>
      </c>
      <c r="J23" s="13">
        <f>8207*0.78</f>
        <v>6401.46</v>
      </c>
      <c r="K23" s="13">
        <f t="shared" si="0"/>
        <v>7619.846904835233</v>
      </c>
      <c r="L23" s="29">
        <f t="shared" si="1"/>
        <v>742249.287</v>
      </c>
      <c r="M23" s="29"/>
      <c r="N23" s="30" t="s">
        <v>21</v>
      </c>
      <c r="O23" s="11"/>
    </row>
    <row r="24" spans="1:15" s="1" customFormat="1" ht="19.5" customHeight="1">
      <c r="A24" s="11">
        <v>19</v>
      </c>
      <c r="B24" s="11" t="s">
        <v>19</v>
      </c>
      <c r="C24" s="11">
        <v>302</v>
      </c>
      <c r="D24" s="11">
        <v>3</v>
      </c>
      <c r="E24" s="11" t="s">
        <v>22</v>
      </c>
      <c r="F24" s="11">
        <v>3</v>
      </c>
      <c r="G24" s="13">
        <v>115.95</v>
      </c>
      <c r="H24" s="13">
        <f t="shared" si="2"/>
        <v>18.540000000000006</v>
      </c>
      <c r="I24" s="13">
        <v>97.41</v>
      </c>
      <c r="J24" s="13">
        <f>7850*0.97</f>
        <v>7614.5</v>
      </c>
      <c r="K24" s="13">
        <f t="shared" si="0"/>
        <v>9063.764243917463</v>
      </c>
      <c r="L24" s="29">
        <f t="shared" si="1"/>
        <v>882901.275</v>
      </c>
      <c r="M24" s="29"/>
      <c r="N24" s="30" t="s">
        <v>21</v>
      </c>
      <c r="O24" s="11"/>
    </row>
    <row r="25" spans="1:15" s="1" customFormat="1" ht="19.5" customHeight="1">
      <c r="A25" s="11">
        <v>20</v>
      </c>
      <c r="B25" s="11" t="s">
        <v>19</v>
      </c>
      <c r="C25" s="11">
        <v>1803</v>
      </c>
      <c r="D25" s="11">
        <v>18</v>
      </c>
      <c r="E25" s="11" t="s">
        <v>22</v>
      </c>
      <c r="F25" s="11">
        <v>3</v>
      </c>
      <c r="G25" s="13">
        <v>116.99</v>
      </c>
      <c r="H25" s="13">
        <f t="shared" si="2"/>
        <v>18.69999999999999</v>
      </c>
      <c r="I25" s="13">
        <v>98.29</v>
      </c>
      <c r="J25" s="13">
        <v>6611</v>
      </c>
      <c r="K25" s="31">
        <f t="shared" si="0"/>
        <v>7868.764777698647</v>
      </c>
      <c r="L25" s="29">
        <f t="shared" si="1"/>
        <v>773420.89</v>
      </c>
      <c r="M25" s="29"/>
      <c r="N25" s="30" t="s">
        <v>21</v>
      </c>
      <c r="O25" s="11"/>
    </row>
    <row r="26" spans="1:15" s="1" customFormat="1" ht="19.5" customHeight="1">
      <c r="A26" s="11">
        <v>21</v>
      </c>
      <c r="B26" s="11" t="s">
        <v>19</v>
      </c>
      <c r="C26" s="11">
        <v>303</v>
      </c>
      <c r="D26" s="11">
        <v>3</v>
      </c>
      <c r="E26" s="11" t="s">
        <v>22</v>
      </c>
      <c r="F26" s="11">
        <v>3</v>
      </c>
      <c r="G26" s="13">
        <v>116.99</v>
      </c>
      <c r="H26" s="13">
        <f t="shared" si="2"/>
        <v>18.69999999999999</v>
      </c>
      <c r="I26" s="13">
        <v>98.29</v>
      </c>
      <c r="J26" s="13">
        <v>6463</v>
      </c>
      <c r="K26" s="13">
        <f t="shared" si="0"/>
        <v>7692.607284566079</v>
      </c>
      <c r="L26" s="29">
        <f t="shared" si="1"/>
        <v>756106.37</v>
      </c>
      <c r="M26" s="29"/>
      <c r="N26" s="30" t="s">
        <v>21</v>
      </c>
      <c r="O26" s="11"/>
    </row>
    <row r="27" spans="1:15" s="1" customFormat="1" ht="19.5" customHeight="1">
      <c r="A27" s="11">
        <v>22</v>
      </c>
      <c r="B27" s="11" t="s">
        <v>19</v>
      </c>
      <c r="C27" s="11">
        <v>1804</v>
      </c>
      <c r="D27" s="11">
        <v>18</v>
      </c>
      <c r="E27" s="11" t="s">
        <v>20</v>
      </c>
      <c r="F27" s="11">
        <v>3</v>
      </c>
      <c r="G27" s="13">
        <v>142.95</v>
      </c>
      <c r="H27" s="13">
        <f t="shared" si="2"/>
        <v>22.849999999999994</v>
      </c>
      <c r="I27" s="13">
        <v>120.1</v>
      </c>
      <c r="J27" s="13">
        <f>8400*0.98</f>
        <v>8232</v>
      </c>
      <c r="K27" s="13">
        <f t="shared" si="0"/>
        <v>9798.204829308908</v>
      </c>
      <c r="L27" s="29">
        <f t="shared" si="1"/>
        <v>1176764.4</v>
      </c>
      <c r="M27" s="29"/>
      <c r="N27" s="30" t="s">
        <v>21</v>
      </c>
      <c r="O27" s="11"/>
    </row>
    <row r="28" spans="1:15" s="1" customFormat="1" ht="19.5" customHeight="1">
      <c r="A28" s="11">
        <v>23</v>
      </c>
      <c r="B28" s="11" t="s">
        <v>19</v>
      </c>
      <c r="C28" s="11">
        <v>1604</v>
      </c>
      <c r="D28" s="11">
        <v>16</v>
      </c>
      <c r="E28" s="11" t="s">
        <v>20</v>
      </c>
      <c r="F28" s="11">
        <v>3</v>
      </c>
      <c r="G28" s="13">
        <v>142.95</v>
      </c>
      <c r="H28" s="13">
        <f t="shared" si="2"/>
        <v>22.849999999999994</v>
      </c>
      <c r="I28" s="13">
        <v>120.1</v>
      </c>
      <c r="J28" s="13">
        <f>8500*0.98</f>
        <v>8330</v>
      </c>
      <c r="K28" s="13">
        <f t="shared" si="0"/>
        <v>9914.85012489592</v>
      </c>
      <c r="L28" s="29">
        <f t="shared" si="1"/>
        <v>1190773.5</v>
      </c>
      <c r="M28" s="29"/>
      <c r="N28" s="30" t="s">
        <v>21</v>
      </c>
      <c r="O28" s="11"/>
    </row>
    <row r="29" spans="1:15" s="1" customFormat="1" ht="19.5" customHeight="1">
      <c r="A29" s="11">
        <v>24</v>
      </c>
      <c r="B29" s="11" t="s">
        <v>19</v>
      </c>
      <c r="C29" s="11">
        <v>1504</v>
      </c>
      <c r="D29" s="11">
        <v>15</v>
      </c>
      <c r="E29" s="11" t="s">
        <v>20</v>
      </c>
      <c r="F29" s="11">
        <v>3</v>
      </c>
      <c r="G29" s="13">
        <v>142.95</v>
      </c>
      <c r="H29" s="13">
        <f t="shared" si="2"/>
        <v>22.849999999999994</v>
      </c>
      <c r="I29" s="13">
        <v>120.1</v>
      </c>
      <c r="J29" s="13">
        <f>8450*0.98</f>
        <v>8281</v>
      </c>
      <c r="K29" s="13">
        <f t="shared" si="0"/>
        <v>9856.527477102414</v>
      </c>
      <c r="L29" s="29">
        <f t="shared" si="1"/>
        <v>1183768.95</v>
      </c>
      <c r="M29" s="29"/>
      <c r="N29" s="30" t="s">
        <v>21</v>
      </c>
      <c r="O29" s="11"/>
    </row>
    <row r="30" spans="1:15" s="1" customFormat="1" ht="19.5" customHeight="1">
      <c r="A30" s="11">
        <v>25</v>
      </c>
      <c r="B30" s="11" t="s">
        <v>19</v>
      </c>
      <c r="C30" s="11">
        <v>1404</v>
      </c>
      <c r="D30" s="11">
        <v>14</v>
      </c>
      <c r="E30" s="11" t="s">
        <v>20</v>
      </c>
      <c r="F30" s="11">
        <v>3</v>
      </c>
      <c r="G30" s="13">
        <v>142.95</v>
      </c>
      <c r="H30" s="13">
        <f t="shared" si="2"/>
        <v>22.849999999999994</v>
      </c>
      <c r="I30" s="13">
        <v>120.1</v>
      </c>
      <c r="J30" s="13">
        <f>8300*0.98</f>
        <v>8134</v>
      </c>
      <c r="K30" s="13">
        <f t="shared" si="0"/>
        <v>9681.559533721897</v>
      </c>
      <c r="L30" s="29">
        <f t="shared" si="1"/>
        <v>1162755.2999999998</v>
      </c>
      <c r="M30" s="29"/>
      <c r="N30" s="30" t="s">
        <v>21</v>
      </c>
      <c r="O30" s="11"/>
    </row>
    <row r="31" spans="1:15" s="1" customFormat="1" ht="19.5" customHeight="1">
      <c r="A31" s="11">
        <v>26</v>
      </c>
      <c r="B31" s="11" t="s">
        <v>19</v>
      </c>
      <c r="C31" s="11">
        <v>1204</v>
      </c>
      <c r="D31" s="11">
        <v>12</v>
      </c>
      <c r="E31" s="11" t="s">
        <v>20</v>
      </c>
      <c r="F31" s="11">
        <v>3</v>
      </c>
      <c r="G31" s="13">
        <v>142.95</v>
      </c>
      <c r="H31" s="13">
        <f t="shared" si="2"/>
        <v>22.849999999999994</v>
      </c>
      <c r="I31" s="13">
        <v>120.1</v>
      </c>
      <c r="J31" s="13">
        <f>8300*0.98</f>
        <v>8134</v>
      </c>
      <c r="K31" s="13">
        <f t="shared" si="0"/>
        <v>9681.559533721897</v>
      </c>
      <c r="L31" s="29">
        <f t="shared" si="1"/>
        <v>1162755.2999999998</v>
      </c>
      <c r="M31" s="29"/>
      <c r="N31" s="30" t="s">
        <v>21</v>
      </c>
      <c r="O31" s="11"/>
    </row>
    <row r="32" spans="1:15" s="1" customFormat="1" ht="19.5" customHeight="1">
      <c r="A32" s="11">
        <v>27</v>
      </c>
      <c r="B32" s="11" t="s">
        <v>19</v>
      </c>
      <c r="C32" s="11">
        <v>1004</v>
      </c>
      <c r="D32" s="11">
        <v>10</v>
      </c>
      <c r="E32" s="11" t="s">
        <v>20</v>
      </c>
      <c r="F32" s="11">
        <v>3</v>
      </c>
      <c r="G32" s="13">
        <v>142.95</v>
      </c>
      <c r="H32" s="13">
        <f t="shared" si="2"/>
        <v>22.849999999999994</v>
      </c>
      <c r="I32" s="13">
        <v>120.1</v>
      </c>
      <c r="J32" s="13">
        <f>8200*0.98</f>
        <v>8036</v>
      </c>
      <c r="K32" s="13">
        <f t="shared" si="0"/>
        <v>9564.914238134888</v>
      </c>
      <c r="L32" s="29">
        <f t="shared" si="1"/>
        <v>1148746.2</v>
      </c>
      <c r="M32" s="29"/>
      <c r="N32" s="30" t="s">
        <v>21</v>
      </c>
      <c r="O32" s="11"/>
    </row>
    <row r="33" spans="1:15" s="1" customFormat="1" ht="19.5" customHeight="1">
      <c r="A33" s="11">
        <v>28</v>
      </c>
      <c r="B33" s="11" t="s">
        <v>19</v>
      </c>
      <c r="C33" s="11">
        <v>804</v>
      </c>
      <c r="D33" s="11">
        <v>8</v>
      </c>
      <c r="E33" s="11" t="s">
        <v>20</v>
      </c>
      <c r="F33" s="11">
        <v>3</v>
      </c>
      <c r="G33" s="13">
        <v>142.95</v>
      </c>
      <c r="H33" s="13">
        <f t="shared" si="2"/>
        <v>22.849999999999994</v>
      </c>
      <c r="I33" s="13">
        <v>120.1</v>
      </c>
      <c r="J33" s="13">
        <f>8100*0.98</f>
        <v>7938</v>
      </c>
      <c r="K33" s="13">
        <f t="shared" si="0"/>
        <v>9448.268942547877</v>
      </c>
      <c r="L33" s="29">
        <f t="shared" si="1"/>
        <v>1134737.0999999999</v>
      </c>
      <c r="M33" s="29"/>
      <c r="N33" s="30" t="s">
        <v>21</v>
      </c>
      <c r="O33" s="11"/>
    </row>
    <row r="34" spans="1:15" s="1" customFormat="1" ht="19.5" customHeight="1">
      <c r="A34" s="11">
        <v>29</v>
      </c>
      <c r="B34" s="11" t="s">
        <v>19</v>
      </c>
      <c r="C34" s="11">
        <v>704</v>
      </c>
      <c r="D34" s="11">
        <v>7</v>
      </c>
      <c r="E34" s="11" t="s">
        <v>20</v>
      </c>
      <c r="F34" s="11">
        <v>3</v>
      </c>
      <c r="G34" s="13">
        <v>142.95</v>
      </c>
      <c r="H34" s="13">
        <f t="shared" si="2"/>
        <v>22.849999999999994</v>
      </c>
      <c r="I34" s="13">
        <v>120.1</v>
      </c>
      <c r="J34" s="13">
        <f>8050*0.98</f>
        <v>7889</v>
      </c>
      <c r="K34" s="13">
        <f t="shared" si="0"/>
        <v>9389.94629475437</v>
      </c>
      <c r="L34" s="29">
        <f t="shared" si="1"/>
        <v>1127732.5499999998</v>
      </c>
      <c r="M34" s="29"/>
      <c r="N34" s="30" t="s">
        <v>21</v>
      </c>
      <c r="O34" s="11"/>
    </row>
    <row r="35" spans="1:15" s="1" customFormat="1" ht="19.5" customHeight="1">
      <c r="A35" s="11">
        <v>30</v>
      </c>
      <c r="B35" s="11" t="s">
        <v>19</v>
      </c>
      <c r="C35" s="11">
        <v>604</v>
      </c>
      <c r="D35" s="11">
        <v>6</v>
      </c>
      <c r="E35" s="11" t="s">
        <v>20</v>
      </c>
      <c r="F35" s="11">
        <v>3</v>
      </c>
      <c r="G35" s="13">
        <v>142.95</v>
      </c>
      <c r="H35" s="13">
        <f t="shared" si="2"/>
        <v>22.849999999999994</v>
      </c>
      <c r="I35" s="13">
        <v>120.1</v>
      </c>
      <c r="J35" s="13">
        <f>8000*0.98</f>
        <v>7840</v>
      </c>
      <c r="K35" s="13">
        <f t="shared" si="0"/>
        <v>9331.623646960867</v>
      </c>
      <c r="L35" s="29">
        <f t="shared" si="1"/>
        <v>1120728</v>
      </c>
      <c r="M35" s="29"/>
      <c r="N35" s="30" t="s">
        <v>21</v>
      </c>
      <c r="O35" s="11"/>
    </row>
    <row r="36" spans="1:15" s="1" customFormat="1" ht="19.5" customHeight="1">
      <c r="A36" s="11">
        <v>31</v>
      </c>
      <c r="B36" s="11" t="s">
        <v>19</v>
      </c>
      <c r="C36" s="11">
        <v>504</v>
      </c>
      <c r="D36" s="11">
        <v>5</v>
      </c>
      <c r="E36" s="11" t="s">
        <v>20</v>
      </c>
      <c r="F36" s="11">
        <v>3</v>
      </c>
      <c r="G36" s="13">
        <v>142.95</v>
      </c>
      <c r="H36" s="13">
        <f t="shared" si="2"/>
        <v>22.849999999999994</v>
      </c>
      <c r="I36" s="13">
        <v>120.1</v>
      </c>
      <c r="J36" s="13">
        <f>7950*0.98</f>
        <v>7791</v>
      </c>
      <c r="K36" s="13">
        <f t="shared" si="0"/>
        <v>9273.30099916736</v>
      </c>
      <c r="L36" s="29">
        <f t="shared" si="1"/>
        <v>1113723.45</v>
      </c>
      <c r="M36" s="29"/>
      <c r="N36" s="30" t="s">
        <v>21</v>
      </c>
      <c r="O36" s="11"/>
    </row>
    <row r="37" spans="1:15" s="1" customFormat="1" ht="19.5" customHeight="1">
      <c r="A37" s="11">
        <v>32</v>
      </c>
      <c r="B37" s="11" t="s">
        <v>19</v>
      </c>
      <c r="C37" s="11">
        <v>304</v>
      </c>
      <c r="D37" s="11">
        <v>3</v>
      </c>
      <c r="E37" s="14" t="s">
        <v>20</v>
      </c>
      <c r="F37" s="11">
        <v>3</v>
      </c>
      <c r="G37" s="13">
        <v>142.95</v>
      </c>
      <c r="H37" s="13">
        <f t="shared" si="2"/>
        <v>22.849999999999994</v>
      </c>
      <c r="I37" s="13">
        <v>120.1</v>
      </c>
      <c r="J37" s="13">
        <f>7850*0.98</f>
        <v>7693</v>
      </c>
      <c r="K37" s="13">
        <f t="shared" si="0"/>
        <v>9156.655703580349</v>
      </c>
      <c r="L37" s="29">
        <f t="shared" si="1"/>
        <v>1099714.3499999999</v>
      </c>
      <c r="M37" s="29"/>
      <c r="N37" s="30" t="s">
        <v>21</v>
      </c>
      <c r="O37" s="11"/>
    </row>
    <row r="38" spans="1:15" s="1" customFormat="1" ht="19.5" customHeight="1">
      <c r="A38" s="15" t="s">
        <v>23</v>
      </c>
      <c r="B38" s="16"/>
      <c r="C38" s="16"/>
      <c r="D38" s="16"/>
      <c r="E38" s="16"/>
      <c r="F38" s="17"/>
      <c r="G38" s="18">
        <f>SUM(G6:G37)</f>
        <v>4417.629999999997</v>
      </c>
      <c r="H38" s="18">
        <f>SUM(H6:H37)</f>
        <v>706.2600000000002</v>
      </c>
      <c r="I38" s="18">
        <f>SUM(I6:I37)</f>
        <v>3711.369999999999</v>
      </c>
      <c r="J38" s="32">
        <f>AVERAGE(J6:J37)</f>
        <v>7787.671249999999</v>
      </c>
      <c r="K38" s="32">
        <f>AVERAGE(K6:K37)</f>
        <v>9269.638036459848</v>
      </c>
      <c r="L38" s="18">
        <f>SUM(L6:L37)</f>
        <v>34532423.286</v>
      </c>
      <c r="M38" s="29"/>
      <c r="N38" s="30"/>
      <c r="O38" s="11"/>
    </row>
    <row r="39" spans="1:15" s="1" customFormat="1" ht="33.75" customHeight="1">
      <c r="A39" s="19" t="s">
        <v>24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3"/>
    </row>
    <row r="40" spans="1:15" s="1" customFormat="1" ht="67.5" customHeight="1">
      <c r="A40" s="21" t="s">
        <v>25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s="1" customFormat="1" ht="19.5" customHeight="1">
      <c r="A41" s="23" t="s">
        <v>26</v>
      </c>
      <c r="B41" s="23"/>
      <c r="C41" s="23"/>
      <c r="D41" s="23"/>
      <c r="E41" s="23"/>
      <c r="F41" s="23"/>
      <c r="G41" s="23"/>
      <c r="H41" s="23"/>
      <c r="I41" s="23"/>
      <c r="J41" s="23"/>
      <c r="K41" s="8" t="s">
        <v>27</v>
      </c>
      <c r="L41" s="23"/>
      <c r="M41" s="23"/>
      <c r="N41" s="7"/>
      <c r="O41" s="7"/>
    </row>
    <row r="42" spans="1:15" s="1" customFormat="1" ht="19.5" customHeight="1">
      <c r="A42" s="23" t="s">
        <v>28</v>
      </c>
      <c r="B42" s="23"/>
      <c r="C42" s="23"/>
      <c r="D42" s="23"/>
      <c r="E42" s="23"/>
      <c r="F42" s="7"/>
      <c r="G42" s="7"/>
      <c r="H42" s="7"/>
      <c r="I42" s="7"/>
      <c r="J42" s="7"/>
      <c r="K42" s="6" t="s">
        <v>29</v>
      </c>
      <c r="L42" s="23"/>
      <c r="M42" s="23"/>
      <c r="N42" s="7"/>
      <c r="O42" s="7"/>
    </row>
    <row r="43" spans="1:5" s="1" customFormat="1" ht="19.5" customHeight="1">
      <c r="A43" s="23" t="s">
        <v>30</v>
      </c>
      <c r="B43" s="23"/>
      <c r="C43" s="23"/>
      <c r="D43" s="23"/>
      <c r="E43" s="23"/>
    </row>
    <row r="44" s="1" customFormat="1" ht="24.75" customHeight="1">
      <c r="E44" s="24"/>
    </row>
    <row r="45" s="1" customFormat="1" ht="24.75" customHeight="1">
      <c r="E45" s="24"/>
    </row>
    <row r="46" s="1" customFormat="1" ht="24.75" customHeight="1">
      <c r="E46" s="24"/>
    </row>
    <row r="47" s="1" customFormat="1" ht="24.75" customHeight="1">
      <c r="E47" s="24"/>
    </row>
    <row r="48" s="1" customFormat="1" ht="24.75" customHeight="1">
      <c r="E48" s="24"/>
    </row>
    <row r="49" s="1" customFormat="1" ht="30.75" customHeight="1">
      <c r="E49" s="24"/>
    </row>
    <row r="50" ht="42" customHeight="1"/>
    <row r="51" ht="51.75" customHeight="1"/>
    <row r="52" ht="27" customHeight="1"/>
    <row r="53" ht="25.5" customHeight="1"/>
  </sheetData>
  <sheetProtection/>
  <mergeCells count="24">
    <mergeCell ref="A1:B1"/>
    <mergeCell ref="A2:O2"/>
    <mergeCell ref="I3:O3"/>
    <mergeCell ref="A38:F38"/>
    <mergeCell ref="A39:O39"/>
    <mergeCell ref="A40:O40"/>
    <mergeCell ref="A41:E41"/>
    <mergeCell ref="A42:E42"/>
    <mergeCell ref="A43:E4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2022-07-19T07:25:07Z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B3C70E404D09460381B327206029E052</vt:lpwstr>
  </property>
</Properties>
</file>